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2\ZŠ ČSA - oprava sociálního zázemí, IV. etapa (administrativní pavilón)\E-zak VŘ\Příloha č. 3 – Výkazy výměr + PD\"/>
    </mc:Choice>
  </mc:AlternateContent>
  <bookViews>
    <workbookView xWindow="0" yWindow="0" windowWidth="28800" windowHeight="12450"/>
  </bookViews>
  <sheets>
    <sheet name="Rekapitulace stavby" sheetId="1" r:id="rId1"/>
    <sheet name="001 - Stavební část" sheetId="2" r:id="rId2"/>
    <sheet name="002 - Zdravotechnika" sheetId="3" r:id="rId3"/>
    <sheet name="003 - Ostatní a vedlejší ..." sheetId="4" r:id="rId4"/>
  </sheets>
  <definedNames>
    <definedName name="_xlnm._FilterDatabase" localSheetId="1" hidden="1">'001 - Stavební část'!$C$136:$K$489</definedName>
    <definedName name="_xlnm._FilterDatabase" localSheetId="2" hidden="1">'002 - Zdravotechnika'!$C$133:$K$384</definedName>
    <definedName name="_xlnm._FilterDatabase" localSheetId="3" hidden="1">'003 - Ostatní a vedlejší ...'!$C$121:$K$150</definedName>
    <definedName name="_xlnm.Print_Titles" localSheetId="1">'001 - Stavební část'!$136:$136</definedName>
    <definedName name="_xlnm.Print_Titles" localSheetId="2">'002 - Zdravotechnika'!$133:$133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část'!$C$82:$J$116,'001 - Stavební část'!$C$122:$K$489</definedName>
    <definedName name="_xlnm.Print_Area" localSheetId="2">'002 - Zdravotechnika'!$C$4:$J$76,'002 - Zdravotechnika'!$C$82:$J$113,'002 - Zdravotechnika'!$C$119:$K$384</definedName>
    <definedName name="_xlnm.Print_Area" localSheetId="3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H321" i="2" l="1"/>
  <c r="H166" i="2" l="1"/>
  <c r="J39" i="4" l="1"/>
  <c r="J38" i="4"/>
  <c r="AY98" i="1" s="1"/>
  <c r="J37" i="4"/>
  <c r="AX98" i="1" s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94" i="4" s="1"/>
  <c r="J19" i="4"/>
  <c r="J14" i="4"/>
  <c r="J116" i="4" s="1"/>
  <c r="E7" i="4"/>
  <c r="E110" i="4"/>
  <c r="J39" i="3"/>
  <c r="J38" i="3"/>
  <c r="AY97" i="1" s="1"/>
  <c r="J37" i="3"/>
  <c r="AX97" i="1" s="1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T163" i="3" s="1"/>
  <c r="R164" i="3"/>
  <c r="R163" i="3" s="1"/>
  <c r="P164" i="3"/>
  <c r="P163" i="3" s="1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7" i="3"/>
  <c r="BH137" i="3"/>
  <c r="BG137" i="3"/>
  <c r="BF137" i="3"/>
  <c r="T137" i="3"/>
  <c r="T136" i="3" s="1"/>
  <c r="R137" i="3"/>
  <c r="R136" i="3"/>
  <c r="P137" i="3"/>
  <c r="P136" i="3" s="1"/>
  <c r="J130" i="3"/>
  <c r="F130" i="3"/>
  <c r="F128" i="3"/>
  <c r="E126" i="3"/>
  <c r="J93" i="3"/>
  <c r="F93" i="3"/>
  <c r="F91" i="3"/>
  <c r="E89" i="3"/>
  <c r="J26" i="3"/>
  <c r="E26" i="3"/>
  <c r="J131" i="3" s="1"/>
  <c r="J25" i="3"/>
  <c r="J20" i="3"/>
  <c r="E20" i="3"/>
  <c r="F131" i="3" s="1"/>
  <c r="J19" i="3"/>
  <c r="J14" i="3"/>
  <c r="J91" i="3" s="1"/>
  <c r="E7" i="3"/>
  <c r="E122" i="3"/>
  <c r="J39" i="2"/>
  <c r="J38" i="2"/>
  <c r="AY96" i="1" s="1"/>
  <c r="J37" i="2"/>
  <c r="AX96" i="1" s="1"/>
  <c r="BI486" i="2"/>
  <c r="BH486" i="2"/>
  <c r="BG486" i="2"/>
  <c r="BF486" i="2"/>
  <c r="T486" i="2"/>
  <c r="T485" i="2" s="1"/>
  <c r="R486" i="2"/>
  <c r="R485" i="2" s="1"/>
  <c r="P486" i="2"/>
  <c r="P485" i="2" s="1"/>
  <c r="BI483" i="2"/>
  <c r="BH483" i="2"/>
  <c r="BG483" i="2"/>
  <c r="BF483" i="2"/>
  <c r="T483" i="2"/>
  <c r="R483" i="2"/>
  <c r="P483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43" i="2"/>
  <c r="BH443" i="2"/>
  <c r="BG443" i="2"/>
  <c r="BF443" i="2"/>
  <c r="T443" i="2"/>
  <c r="R443" i="2"/>
  <c r="P44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79" i="2"/>
  <c r="BH379" i="2"/>
  <c r="BG379" i="2"/>
  <c r="BF379" i="2"/>
  <c r="T379" i="2"/>
  <c r="R379" i="2"/>
  <c r="P37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T302" i="2"/>
  <c r="R303" i="2"/>
  <c r="R302" i="2"/>
  <c r="P303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T277" i="2" s="1"/>
  <c r="R278" i="2"/>
  <c r="R277" i="2" s="1"/>
  <c r="P278" i="2"/>
  <c r="P277" i="2" s="1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50" i="2"/>
  <c r="BH250" i="2"/>
  <c r="BG250" i="2"/>
  <c r="BF250" i="2"/>
  <c r="T250" i="2"/>
  <c r="R250" i="2"/>
  <c r="P25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T139" i="2" s="1"/>
  <c r="R140" i="2"/>
  <c r="R139" i="2" s="1"/>
  <c r="P140" i="2"/>
  <c r="P139" i="2" s="1"/>
  <c r="J133" i="2"/>
  <c r="F133" i="2"/>
  <c r="F131" i="2"/>
  <c r="E129" i="2"/>
  <c r="J93" i="2"/>
  <c r="F93" i="2"/>
  <c r="F91" i="2"/>
  <c r="E89" i="2"/>
  <c r="J26" i="2"/>
  <c r="E26" i="2"/>
  <c r="J134" i="2"/>
  <c r="J25" i="2"/>
  <c r="J20" i="2"/>
  <c r="E20" i="2"/>
  <c r="F134" i="2"/>
  <c r="J19" i="2"/>
  <c r="J14" i="2"/>
  <c r="J131" i="2" s="1"/>
  <c r="E7" i="2"/>
  <c r="E125" i="2" s="1"/>
  <c r="L90" i="1"/>
  <c r="AM90" i="1"/>
  <c r="AM89" i="1"/>
  <c r="L89" i="1"/>
  <c r="AM87" i="1"/>
  <c r="L87" i="1"/>
  <c r="L85" i="1"/>
  <c r="L84" i="1"/>
  <c r="BK149" i="4"/>
  <c r="BK147" i="4"/>
  <c r="J145" i="4"/>
  <c r="J143" i="4"/>
  <c r="BK141" i="4"/>
  <c r="BK137" i="4"/>
  <c r="BK135" i="4"/>
  <c r="J133" i="4"/>
  <c r="BK131" i="4"/>
  <c r="J127" i="4"/>
  <c r="J125" i="4"/>
  <c r="BK376" i="3"/>
  <c r="BK368" i="3"/>
  <c r="BK366" i="3"/>
  <c r="J366" i="3"/>
  <c r="J364" i="3"/>
  <c r="J362" i="3"/>
  <c r="BK348" i="3"/>
  <c r="BK340" i="3"/>
  <c r="J337" i="3"/>
  <c r="BK334" i="3"/>
  <c r="J324" i="3"/>
  <c r="BK321" i="3"/>
  <c r="BK314" i="3"/>
  <c r="J310" i="3"/>
  <c r="BK306" i="3"/>
  <c r="J300" i="3"/>
  <c r="J288" i="3"/>
  <c r="J265" i="3"/>
  <c r="BK263" i="3"/>
  <c r="BK253" i="3"/>
  <c r="J245" i="3"/>
  <c r="BK237" i="3"/>
  <c r="J229" i="3"/>
  <c r="BK225" i="3"/>
  <c r="BK218" i="3"/>
  <c r="J214" i="3"/>
  <c r="BK210" i="3"/>
  <c r="BK199" i="3"/>
  <c r="J195" i="3"/>
  <c r="BK168" i="3"/>
  <c r="BK164" i="3"/>
  <c r="BK161" i="3"/>
  <c r="J159" i="3"/>
  <c r="BK154" i="3"/>
  <c r="BK146" i="3"/>
  <c r="BK143" i="3"/>
  <c r="J476" i="2"/>
  <c r="J470" i="2"/>
  <c r="BK465" i="2"/>
  <c r="BK460" i="2"/>
  <c r="BK453" i="2"/>
  <c r="J430" i="2"/>
  <c r="BK424" i="2"/>
  <c r="J414" i="2"/>
  <c r="J379" i="2"/>
  <c r="J364" i="2"/>
  <c r="J359" i="2"/>
  <c r="J352" i="2"/>
  <c r="J350" i="2"/>
  <c r="BK342" i="2"/>
  <c r="J335" i="2"/>
  <c r="J329" i="2"/>
  <c r="J325" i="2"/>
  <c r="BK319" i="2"/>
  <c r="J303" i="2"/>
  <c r="BK296" i="2"/>
  <c r="BK290" i="2"/>
  <c r="J278" i="2"/>
  <c r="BK275" i="2"/>
  <c r="BK270" i="2"/>
  <c r="J236" i="2"/>
  <c r="J202" i="2"/>
  <c r="J200" i="2"/>
  <c r="J186" i="2"/>
  <c r="J167" i="2"/>
  <c r="J162" i="2"/>
  <c r="BK160" i="2"/>
  <c r="BK145" i="2"/>
  <c r="BK140" i="2"/>
  <c r="BK143" i="4"/>
  <c r="J141" i="4"/>
  <c r="J139" i="4"/>
  <c r="J137" i="4"/>
  <c r="BK133" i="4"/>
  <c r="J131" i="4"/>
  <c r="BK129" i="4"/>
  <c r="BK127" i="4"/>
  <c r="BK125" i="4"/>
  <c r="J373" i="3"/>
  <c r="BK364" i="3"/>
  <c r="BK355" i="3"/>
  <c r="BK344" i="3"/>
  <c r="BK327" i="3"/>
  <c r="BK324" i="3"/>
  <c r="BK300" i="3"/>
  <c r="J296" i="3"/>
  <c r="BK292" i="3"/>
  <c r="BK284" i="3"/>
  <c r="BK280" i="3"/>
  <c r="J276" i="3"/>
  <c r="BK268" i="3"/>
  <c r="BK265" i="3"/>
  <c r="J257" i="3"/>
  <c r="BK245" i="3"/>
  <c r="J241" i="3"/>
  <c r="J237" i="3"/>
  <c r="BK233" i="3"/>
  <c r="J225" i="3"/>
  <c r="BK222" i="3"/>
  <c r="J218" i="3"/>
  <c r="BK214" i="3"/>
  <c r="J199" i="3"/>
  <c r="BK195" i="3"/>
  <c r="J191" i="3"/>
  <c r="BK183" i="3"/>
  <c r="J175" i="3"/>
  <c r="BK172" i="3"/>
  <c r="J161" i="3"/>
  <c r="J150" i="3"/>
  <c r="J143" i="3"/>
  <c r="BK137" i="3"/>
  <c r="BK486" i="2"/>
  <c r="J486" i="2"/>
  <c r="BK483" i="2"/>
  <c r="J483" i="2"/>
  <c r="BK476" i="2"/>
  <c r="J473" i="2"/>
  <c r="BK470" i="2"/>
  <c r="J468" i="2"/>
  <c r="J465" i="2"/>
  <c r="J462" i="2"/>
  <c r="BK457" i="2"/>
  <c r="J426" i="2"/>
  <c r="J424" i="2"/>
  <c r="BK414" i="2"/>
  <c r="BK397" i="2"/>
  <c r="BK395" i="2"/>
  <c r="BK391" i="2"/>
  <c r="BK368" i="2"/>
  <c r="J366" i="2"/>
  <c r="BK359" i="2"/>
  <c r="BK352" i="2"/>
  <c r="BK340" i="2"/>
  <c r="BK338" i="2"/>
  <c r="BK335" i="2"/>
  <c r="J332" i="2"/>
  <c r="BK329" i="2"/>
  <c r="BK322" i="2"/>
  <c r="J300" i="2"/>
  <c r="BK298" i="2"/>
  <c r="J296" i="2"/>
  <c r="BK294" i="2"/>
  <c r="J292" i="2"/>
  <c r="J282" i="2"/>
  <c r="J275" i="2"/>
  <c r="BK268" i="2"/>
  <c r="BK239" i="2"/>
  <c r="BK236" i="2"/>
  <c r="BK225" i="2"/>
  <c r="J222" i="2"/>
  <c r="BK217" i="2"/>
  <c r="BK200" i="2"/>
  <c r="J183" i="2"/>
  <c r="J160" i="2"/>
  <c r="J149" i="4"/>
  <c r="J147" i="4"/>
  <c r="BK145" i="4"/>
  <c r="BK139" i="4"/>
  <c r="J135" i="4"/>
  <c r="J129" i="4"/>
  <c r="J376" i="3"/>
  <c r="BK373" i="3"/>
  <c r="J368" i="3"/>
  <c r="BK362" i="3"/>
  <c r="J359" i="3"/>
  <c r="J351" i="3"/>
  <c r="J348" i="3"/>
  <c r="J344" i="3"/>
  <c r="J340" i="3"/>
  <c r="BK337" i="3"/>
  <c r="J334" i="3"/>
  <c r="J330" i="3"/>
  <c r="J327" i="3"/>
  <c r="J321" i="3"/>
  <c r="J317" i="3"/>
  <c r="J314" i="3"/>
  <c r="BK296" i="3"/>
  <c r="J292" i="3"/>
  <c r="BK276" i="3"/>
  <c r="BK272" i="3"/>
  <c r="J268" i="3"/>
  <c r="J263" i="3"/>
  <c r="J261" i="3"/>
  <c r="BK257" i="3"/>
  <c r="J253" i="3"/>
  <c r="J249" i="3"/>
  <c r="J233" i="3"/>
  <c r="BK229" i="3"/>
  <c r="J222" i="3"/>
  <c r="J210" i="3"/>
  <c r="BK206" i="3"/>
  <c r="J203" i="3"/>
  <c r="J187" i="3"/>
  <c r="J183" i="3"/>
  <c r="J179" i="3"/>
  <c r="BK159" i="3"/>
  <c r="BK156" i="3"/>
  <c r="J156" i="3"/>
  <c r="J137" i="3"/>
  <c r="BK473" i="2"/>
  <c r="J460" i="2"/>
  <c r="J457" i="2"/>
  <c r="J453" i="2"/>
  <c r="BK443" i="2"/>
  <c r="BK426" i="2"/>
  <c r="BK411" i="2"/>
  <c r="BK400" i="2"/>
  <c r="J391" i="2"/>
  <c r="J368" i="2"/>
  <c r="BK364" i="2"/>
  <c r="BK355" i="2"/>
  <c r="BK350" i="2"/>
  <c r="BK345" i="2"/>
  <c r="J342" i="2"/>
  <c r="J338" i="2"/>
  <c r="J319" i="2"/>
  <c r="J308" i="2"/>
  <c r="BK303" i="2"/>
  <c r="BK292" i="2"/>
  <c r="J290" i="2"/>
  <c r="J273" i="2"/>
  <c r="BK250" i="2"/>
  <c r="J239" i="2"/>
  <c r="J225" i="2"/>
  <c r="BK222" i="2"/>
  <c r="BK189" i="2"/>
  <c r="BK186" i="2"/>
  <c r="BK183" i="2"/>
  <c r="BK179" i="2"/>
  <c r="BK174" i="2"/>
  <c r="BK167" i="2"/>
  <c r="BK164" i="2"/>
  <c r="BK162" i="2"/>
  <c r="J145" i="2"/>
  <c r="AS95" i="1"/>
  <c r="BK382" i="3"/>
  <c r="J382" i="3"/>
  <c r="BK379" i="3"/>
  <c r="J379" i="3"/>
  <c r="BK359" i="3"/>
  <c r="J355" i="3"/>
  <c r="BK351" i="3"/>
  <c r="BK330" i="3"/>
  <c r="BK317" i="3"/>
  <c r="BK310" i="3"/>
  <c r="J306" i="3"/>
  <c r="BK288" i="3"/>
  <c r="J284" i="3"/>
  <c r="J280" i="3"/>
  <c r="J272" i="3"/>
  <c r="BK261" i="3"/>
  <c r="BK249" i="3"/>
  <c r="BK241" i="3"/>
  <c r="J206" i="3"/>
  <c r="BK203" i="3"/>
  <c r="BK191" i="3"/>
  <c r="BK187" i="3"/>
  <c r="BK179" i="3"/>
  <c r="BK175" i="3"/>
  <c r="J172" i="3"/>
  <c r="J168" i="3"/>
  <c r="J164" i="3"/>
  <c r="J154" i="3"/>
  <c r="BK150" i="3"/>
  <c r="J146" i="3"/>
  <c r="BK468" i="2"/>
  <c r="BK462" i="2"/>
  <c r="J443" i="2"/>
  <c r="BK430" i="2"/>
  <c r="J411" i="2"/>
  <c r="J400" i="2"/>
  <c r="J397" i="2"/>
  <c r="J395" i="2"/>
  <c r="BK379" i="2"/>
  <c r="BK366" i="2"/>
  <c r="J355" i="2"/>
  <c r="J345" i="2"/>
  <c r="J340" i="2"/>
  <c r="BK332" i="2"/>
  <c r="BK325" i="2"/>
  <c r="J322" i="2"/>
  <c r="BK308" i="2"/>
  <c r="BK300" i="2"/>
  <c r="J298" i="2"/>
  <c r="J294" i="2"/>
  <c r="BK282" i="2"/>
  <c r="BK278" i="2"/>
  <c r="BK273" i="2"/>
  <c r="J270" i="2"/>
  <c r="J268" i="2"/>
  <c r="J250" i="2"/>
  <c r="J217" i="2"/>
  <c r="BK202" i="2"/>
  <c r="J189" i="2"/>
  <c r="J179" i="2"/>
  <c r="J174" i="2"/>
  <c r="J164" i="2"/>
  <c r="J140" i="2"/>
  <c r="BK144" i="2" l="1"/>
  <c r="J144" i="2" s="1"/>
  <c r="J101" i="2" s="1"/>
  <c r="BK188" i="2"/>
  <c r="J188" i="2" s="1"/>
  <c r="J102" i="2" s="1"/>
  <c r="BK267" i="2"/>
  <c r="J267" i="2" s="1"/>
  <c r="J103" i="2" s="1"/>
  <c r="P281" i="2"/>
  <c r="P307" i="2"/>
  <c r="T331" i="2"/>
  <c r="R354" i="2"/>
  <c r="R363" i="2"/>
  <c r="R413" i="2"/>
  <c r="P467" i="2"/>
  <c r="P475" i="2"/>
  <c r="P142" i="3"/>
  <c r="P144" i="2"/>
  <c r="P188" i="2"/>
  <c r="P267" i="2"/>
  <c r="T281" i="2"/>
  <c r="R307" i="2"/>
  <c r="P331" i="2"/>
  <c r="P354" i="2"/>
  <c r="P363" i="2"/>
  <c r="P413" i="2"/>
  <c r="T467" i="2"/>
  <c r="T475" i="2"/>
  <c r="BK142" i="3"/>
  <c r="J142" i="3"/>
  <c r="J101" i="3" s="1"/>
  <c r="R142" i="3"/>
  <c r="P153" i="3"/>
  <c r="P135" i="3" s="1"/>
  <c r="P167" i="3"/>
  <c r="BK224" i="3"/>
  <c r="J224" i="3" s="1"/>
  <c r="J106" i="3" s="1"/>
  <c r="R224" i="3"/>
  <c r="P267" i="3"/>
  <c r="BK316" i="3"/>
  <c r="J316" i="3"/>
  <c r="J108" i="3" s="1"/>
  <c r="R316" i="3"/>
  <c r="P339" i="3"/>
  <c r="BK350" i="3"/>
  <c r="J350" i="3" s="1"/>
  <c r="J110" i="3" s="1"/>
  <c r="T350" i="3"/>
  <c r="T361" i="3"/>
  <c r="T372" i="3"/>
  <c r="T144" i="2"/>
  <c r="T188" i="2"/>
  <c r="R267" i="2"/>
  <c r="BK281" i="2"/>
  <c r="BK307" i="2"/>
  <c r="J307" i="2" s="1"/>
  <c r="J108" i="2" s="1"/>
  <c r="BK331" i="2"/>
  <c r="J331" i="2" s="1"/>
  <c r="J109" i="2" s="1"/>
  <c r="BK354" i="2"/>
  <c r="J354" i="2"/>
  <c r="J110" i="2" s="1"/>
  <c r="T363" i="2"/>
  <c r="T413" i="2"/>
  <c r="R467" i="2"/>
  <c r="BK153" i="3"/>
  <c r="J153" i="3"/>
  <c r="J102" i="3" s="1"/>
  <c r="T153" i="3"/>
  <c r="R167" i="3"/>
  <c r="P224" i="3"/>
  <c r="BK267" i="3"/>
  <c r="J267" i="3" s="1"/>
  <c r="J107" i="3" s="1"/>
  <c r="T267" i="3"/>
  <c r="T316" i="3"/>
  <c r="T339" i="3"/>
  <c r="R350" i="3"/>
  <c r="P361" i="3"/>
  <c r="BK372" i="3"/>
  <c r="J372" i="3"/>
  <c r="J112" i="3" s="1"/>
  <c r="R372" i="3"/>
  <c r="R144" i="2"/>
  <c r="R188" i="2"/>
  <c r="T267" i="2"/>
  <c r="R281" i="2"/>
  <c r="T307" i="2"/>
  <c r="R331" i="2"/>
  <c r="T354" i="2"/>
  <c r="BK363" i="2"/>
  <c r="J363" i="2" s="1"/>
  <c r="J111" i="2" s="1"/>
  <c r="BK413" i="2"/>
  <c r="J413" i="2" s="1"/>
  <c r="J112" i="2" s="1"/>
  <c r="BK467" i="2"/>
  <c r="J467" i="2"/>
  <c r="J113" i="2" s="1"/>
  <c r="BK475" i="2"/>
  <c r="J475" i="2" s="1"/>
  <c r="J114" i="2" s="1"/>
  <c r="R475" i="2"/>
  <c r="T142" i="3"/>
  <c r="T135" i="3" s="1"/>
  <c r="R153" i="3"/>
  <c r="BK167" i="3"/>
  <c r="J167" i="3" s="1"/>
  <c r="J105" i="3" s="1"/>
  <c r="T167" i="3"/>
  <c r="T166" i="3" s="1"/>
  <c r="T224" i="3"/>
  <c r="R267" i="3"/>
  <c r="P316" i="3"/>
  <c r="BK339" i="3"/>
  <c r="J339" i="3" s="1"/>
  <c r="J109" i="3" s="1"/>
  <c r="R339" i="3"/>
  <c r="P350" i="3"/>
  <c r="BK361" i="3"/>
  <c r="J361" i="3" s="1"/>
  <c r="J111" i="3" s="1"/>
  <c r="R361" i="3"/>
  <c r="P372" i="3"/>
  <c r="BK124" i="4"/>
  <c r="J124" i="4" s="1"/>
  <c r="J100" i="4" s="1"/>
  <c r="P124" i="4"/>
  <c r="P123" i="4" s="1"/>
  <c r="P122" i="4" s="1"/>
  <c r="AU98" i="1" s="1"/>
  <c r="R124" i="4"/>
  <c r="R123" i="4"/>
  <c r="R122" i="4" s="1"/>
  <c r="T124" i="4"/>
  <c r="T123" i="4" s="1"/>
  <c r="T122" i="4" s="1"/>
  <c r="F94" i="2"/>
  <c r="BE160" i="2"/>
  <c r="BE189" i="2"/>
  <c r="BE200" i="2"/>
  <c r="BE217" i="2"/>
  <c r="BE268" i="2"/>
  <c r="BE273" i="2"/>
  <c r="BE278" i="2"/>
  <c r="BE294" i="2"/>
  <c r="BE296" i="2"/>
  <c r="BE303" i="2"/>
  <c r="BE329" i="2"/>
  <c r="BE332" i="2"/>
  <c r="BE345" i="2"/>
  <c r="BE359" i="2"/>
  <c r="BE364" i="2"/>
  <c r="BE414" i="2"/>
  <c r="BE424" i="2"/>
  <c r="BE453" i="2"/>
  <c r="BE457" i="2"/>
  <c r="BE460" i="2"/>
  <c r="BE462" i="2"/>
  <c r="BK277" i="2"/>
  <c r="J277" i="2" s="1"/>
  <c r="J104" i="2" s="1"/>
  <c r="F94" i="3"/>
  <c r="J128" i="3"/>
  <c r="BE156" i="3"/>
  <c r="BE159" i="3"/>
  <c r="BE225" i="3"/>
  <c r="BE233" i="3"/>
  <c r="BE253" i="3"/>
  <c r="BE276" i="3"/>
  <c r="BE288" i="3"/>
  <c r="BE296" i="3"/>
  <c r="BE321" i="3"/>
  <c r="BE324" i="3"/>
  <c r="BE327" i="3"/>
  <c r="BE337" i="3"/>
  <c r="BE344" i="3"/>
  <c r="BE366" i="3"/>
  <c r="BE368" i="3"/>
  <c r="BE376" i="3"/>
  <c r="BE379" i="3"/>
  <c r="BE382" i="3"/>
  <c r="E85" i="2"/>
  <c r="BE145" i="2"/>
  <c r="BE164" i="2"/>
  <c r="BE186" i="2"/>
  <c r="BE225" i="2"/>
  <c r="BE275" i="2"/>
  <c r="BE290" i="2"/>
  <c r="BE298" i="2"/>
  <c r="BE335" i="2"/>
  <c r="BE338" i="2"/>
  <c r="BE352" i="2"/>
  <c r="BE368" i="2"/>
  <c r="BE395" i="2"/>
  <c r="BE465" i="2"/>
  <c r="BE468" i="2"/>
  <c r="E85" i="3"/>
  <c r="BE137" i="3"/>
  <c r="BE143" i="3"/>
  <c r="BE146" i="3"/>
  <c r="BE150" i="3"/>
  <c r="BE172" i="3"/>
  <c r="BE187" i="3"/>
  <c r="BE191" i="3"/>
  <c r="BE195" i="3"/>
  <c r="BE199" i="3"/>
  <c r="BE222" i="3"/>
  <c r="BE237" i="3"/>
  <c r="BE263" i="3"/>
  <c r="BE280" i="3"/>
  <c r="BE300" i="3"/>
  <c r="BE364" i="3"/>
  <c r="BK136" i="3"/>
  <c r="J136" i="3"/>
  <c r="J100" i="3" s="1"/>
  <c r="BK163" i="3"/>
  <c r="J163" i="3" s="1"/>
  <c r="J103" i="3" s="1"/>
  <c r="J91" i="4"/>
  <c r="F119" i="4"/>
  <c r="BE137" i="4"/>
  <c r="BE143" i="4"/>
  <c r="J91" i="2"/>
  <c r="J94" i="2"/>
  <c r="BE140" i="2"/>
  <c r="BE162" i="2"/>
  <c r="BE174" i="2"/>
  <c r="BE179" i="2"/>
  <c r="BE183" i="2"/>
  <c r="BE202" i="2"/>
  <c r="BE239" i="2"/>
  <c r="BE270" i="2"/>
  <c r="BE308" i="2"/>
  <c r="BE319" i="2"/>
  <c r="BE322" i="2"/>
  <c r="BE325" i="2"/>
  <c r="BE340" i="2"/>
  <c r="BE350" i="2"/>
  <c r="BE355" i="2"/>
  <c r="BE379" i="2"/>
  <c r="BE397" i="2"/>
  <c r="BE411" i="2"/>
  <c r="BE443" i="2"/>
  <c r="BE476" i="2"/>
  <c r="BE483" i="2"/>
  <c r="BE486" i="2"/>
  <c r="BK139" i="2"/>
  <c r="J139" i="2" s="1"/>
  <c r="J100" i="2" s="1"/>
  <c r="BK302" i="2"/>
  <c r="J302" i="2" s="1"/>
  <c r="J107" i="2" s="1"/>
  <c r="BK485" i="2"/>
  <c r="J485" i="2"/>
  <c r="J115" i="2" s="1"/>
  <c r="J94" i="3"/>
  <c r="BE154" i="3"/>
  <c r="BE161" i="3"/>
  <c r="BE164" i="3"/>
  <c r="BE183" i="3"/>
  <c r="BE203" i="3"/>
  <c r="BE210" i="3"/>
  <c r="BE218" i="3"/>
  <c r="BE229" i="3"/>
  <c r="BE249" i="3"/>
  <c r="BE261" i="3"/>
  <c r="BE268" i="3"/>
  <c r="BE284" i="3"/>
  <c r="BE306" i="3"/>
  <c r="BE310" i="3"/>
  <c r="BE314" i="3"/>
  <c r="BE330" i="3"/>
  <c r="BE334" i="3"/>
  <c r="BE340" i="3"/>
  <c r="BE348" i="3"/>
  <c r="BE351" i="3"/>
  <c r="BE362" i="3"/>
  <c r="BE373" i="3"/>
  <c r="E85" i="4"/>
  <c r="BE127" i="4"/>
  <c r="BE131" i="4"/>
  <c r="BE139" i="4"/>
  <c r="BE145" i="4"/>
  <c r="BE147" i="4"/>
  <c r="BE167" i="2"/>
  <c r="BE222" i="2"/>
  <c r="BE236" i="2"/>
  <c r="BE250" i="2"/>
  <c r="BE282" i="2"/>
  <c r="BE292" i="2"/>
  <c r="BE300" i="2"/>
  <c r="BE342" i="2"/>
  <c r="BE366" i="2"/>
  <c r="BE391" i="2"/>
  <c r="BE400" i="2"/>
  <c r="BE426" i="2"/>
  <c r="BE430" i="2"/>
  <c r="BE470" i="2"/>
  <c r="BE473" i="2"/>
  <c r="BE168" i="3"/>
  <c r="BE175" i="3"/>
  <c r="BE179" i="3"/>
  <c r="BE206" i="3"/>
  <c r="BE214" i="3"/>
  <c r="BE241" i="3"/>
  <c r="BE245" i="3"/>
  <c r="BE257" i="3"/>
  <c r="BE265" i="3"/>
  <c r="BE272" i="3"/>
  <c r="BE292" i="3"/>
  <c r="BE317" i="3"/>
  <c r="BE355" i="3"/>
  <c r="BE359" i="3"/>
  <c r="J94" i="4"/>
  <c r="BE125" i="4"/>
  <c r="BE129" i="4"/>
  <c r="BE133" i="4"/>
  <c r="BE135" i="4"/>
  <c r="BE141" i="4"/>
  <c r="BE149" i="4"/>
  <c r="F37" i="3"/>
  <c r="BB97" i="1" s="1"/>
  <c r="F36" i="3"/>
  <c r="BA97" i="1" s="1"/>
  <c r="F39" i="2"/>
  <c r="BD96" i="1" s="1"/>
  <c r="F36" i="2"/>
  <c r="BA96" i="1" s="1"/>
  <c r="J36" i="3"/>
  <c r="AW97" i="1" s="1"/>
  <c r="F38" i="2"/>
  <c r="BC96" i="1" s="1"/>
  <c r="F38" i="3"/>
  <c r="BC97" i="1" s="1"/>
  <c r="F37" i="2"/>
  <c r="BB96" i="1" s="1"/>
  <c r="AS94" i="1"/>
  <c r="J36" i="2"/>
  <c r="AW96" i="1" s="1"/>
  <c r="F37" i="4"/>
  <c r="BB98" i="1" s="1"/>
  <c r="F39" i="4"/>
  <c r="BD98" i="1" s="1"/>
  <c r="J36" i="4"/>
  <c r="AW98" i="1" s="1"/>
  <c r="F39" i="3"/>
  <c r="BD97" i="1" s="1"/>
  <c r="F36" i="4"/>
  <c r="BA98" i="1" s="1"/>
  <c r="F38" i="4"/>
  <c r="BC98" i="1" s="1"/>
  <c r="R138" i="2" l="1"/>
  <c r="P138" i="2"/>
  <c r="T134" i="3"/>
  <c r="R135" i="3"/>
  <c r="T138" i="2"/>
  <c r="R280" i="2"/>
  <c r="T280" i="2"/>
  <c r="P280" i="2"/>
  <c r="P137" i="2" s="1"/>
  <c r="AU96" i="1" s="1"/>
  <c r="R166" i="3"/>
  <c r="R134" i="3" s="1"/>
  <c r="BK280" i="2"/>
  <c r="J280" i="2" s="1"/>
  <c r="J105" i="2" s="1"/>
  <c r="P166" i="3"/>
  <c r="P134" i="3" s="1"/>
  <c r="AU97" i="1" s="1"/>
  <c r="BK166" i="3"/>
  <c r="J166" i="3" s="1"/>
  <c r="J104" i="3" s="1"/>
  <c r="BK138" i="2"/>
  <c r="J138" i="2" s="1"/>
  <c r="J99" i="2" s="1"/>
  <c r="J281" i="2"/>
  <c r="J106" i="2" s="1"/>
  <c r="BK135" i="3"/>
  <c r="J135" i="3"/>
  <c r="J99" i="3" s="1"/>
  <c r="BK123" i="4"/>
  <c r="BK122" i="4" s="1"/>
  <c r="J122" i="4" s="1"/>
  <c r="J98" i="4" s="1"/>
  <c r="F35" i="2"/>
  <c r="AZ96" i="1" s="1"/>
  <c r="F35" i="3"/>
  <c r="AZ97" i="1" s="1"/>
  <c r="BA95" i="1"/>
  <c r="AW95" i="1" s="1"/>
  <c r="J35" i="2"/>
  <c r="AV96" i="1" s="1"/>
  <c r="AT96" i="1" s="1"/>
  <c r="BC95" i="1"/>
  <c r="AY95" i="1" s="1"/>
  <c r="F35" i="4"/>
  <c r="AZ98" i="1"/>
  <c r="BD95" i="1"/>
  <c r="BD94" i="1" s="1"/>
  <c r="W33" i="1" s="1"/>
  <c r="J35" i="4"/>
  <c r="AV98" i="1" s="1"/>
  <c r="AT98" i="1" s="1"/>
  <c r="BB95" i="1"/>
  <c r="AX95" i="1" s="1"/>
  <c r="J35" i="3"/>
  <c r="AV97" i="1" s="1"/>
  <c r="AT97" i="1" s="1"/>
  <c r="R137" i="2" l="1"/>
  <c r="T137" i="2"/>
  <c r="BK137" i="2"/>
  <c r="J137" i="2" s="1"/>
  <c r="J98" i="2" s="1"/>
  <c r="BK134" i="3"/>
  <c r="J134" i="3" s="1"/>
  <c r="J98" i="3" s="1"/>
  <c r="J123" i="4"/>
  <c r="J99" i="4" s="1"/>
  <c r="AZ95" i="1"/>
  <c r="AZ94" i="1" s="1"/>
  <c r="W29" i="1" s="1"/>
  <c r="AU95" i="1"/>
  <c r="AU94" i="1" s="1"/>
  <c r="BB94" i="1"/>
  <c r="W31" i="1" s="1"/>
  <c r="BC94" i="1"/>
  <c r="AY94" i="1" s="1"/>
  <c r="J32" i="4"/>
  <c r="AG98" i="1"/>
  <c r="AN98" i="1" s="1"/>
  <c r="BA94" i="1"/>
  <c r="AW94" i="1" s="1"/>
  <c r="AK30" i="1" s="1"/>
  <c r="J41" i="4" l="1"/>
  <c r="W30" i="1"/>
  <c r="J32" i="2"/>
  <c r="AG96" i="1" s="1"/>
  <c r="AN96" i="1" s="1"/>
  <c r="AV95" i="1"/>
  <c r="AT95" i="1" s="1"/>
  <c r="W32" i="1"/>
  <c r="AX94" i="1"/>
  <c r="J32" i="3"/>
  <c r="AG97" i="1"/>
  <c r="AN97" i="1" s="1"/>
  <c r="AV94" i="1"/>
  <c r="AK29" i="1" s="1"/>
  <c r="J41" i="2" l="1"/>
  <c r="J41" i="3"/>
  <c r="AG95" i="1"/>
  <c r="AG94" i="1" s="1"/>
  <c r="AT94" i="1"/>
  <c r="AN95" i="1" l="1"/>
  <c r="AN94" i="1"/>
  <c r="AK26" i="1"/>
  <c r="AK35" i="1" s="1"/>
</calcChain>
</file>

<file path=xl/sharedStrings.xml><?xml version="1.0" encoding="utf-8"?>
<sst xmlns="http://schemas.openxmlformats.org/spreadsheetml/2006/main" count="6075" uniqueCount="943">
  <si>
    <t>Export Komplet</t>
  </si>
  <si>
    <t/>
  </si>
  <si>
    <t>2.0</t>
  </si>
  <si>
    <t>False</t>
  </si>
  <si>
    <t>{1af3ead3-75ce-4aab-bad7-b01b2de72aa6}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</si>
  <si>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</si>
  <si>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</si>
  <si>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</si>
  <si>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</si>
  <si>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</si>
  <si>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</si>
  <si>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</si>
  <si>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</si>
  <si>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</si>
  <si>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</si>
  <si>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</si>
  <si>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</si>
  <si>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ČSA, Bohumín - Oprava sociálního zázemí hlavní budovy</t>
  </si>
  <si>
    <t>KSO:</t>
  </si>
  <si>
    <t>CC-CZ:</t>
  </si>
  <si>
    <t>Místo:</t>
  </si>
  <si>
    <t xml:space="preserve"> </t>
  </si>
  <si>
    <t>Datum:</t>
  </si>
  <si>
    <t>18. 11. 2020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</si>
  <si>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</si>
  <si>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</si>
  <si>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</si>
  <si>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</si>
  <si>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</si>
  <si>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</si>
  <si>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</si>
  <si>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</si>
  <si>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</si>
  <si>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</si>
  <si>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</si>
  <si>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</si>
  <si>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</si>
  <si>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</si>
  <si>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</si>
  <si>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</si>
  <si>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</si>
  <si>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</si>
  <si>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</si>
  <si>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</si>
  <si>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</si>
  <si>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</si>
  <si>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</si>
  <si>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</si>
  <si>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</si>
  <si>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</si>
  <si>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</si>
  <si>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</si>
  <si>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</si>
  <si>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</si>
  <si>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</si>
  <si>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</si>
  <si>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</si>
  <si>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</si>
  <si>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</si>
  <si>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</si>
  <si>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</si>
  <si>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</si>
  <si>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</si>
  <si>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</si>
  <si>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</si>
  <si>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</si>
  <si>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</si>
  <si>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</si>
  <si>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</si>
  <si>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</si>
  <si>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</si>
  <si>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</si>
  <si>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</si>
  <si>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</si>
  <si>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</si>
  <si>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</si>
  <si>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</si>
  <si>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</si>
  <si>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</si>
  <si>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</si>
  <si>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</si>
  <si>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</si>
  <si>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{01543249-52f1-475e-9844-28c50efc0c9b}</t>
  </si>
  <si>
    <t>2</t>
  </si>
  <si>
    <t>/</t>
  </si>
  <si>
    <t>001</t>
  </si>
  <si>
    <t>Stavební část</t>
  </si>
  <si>
    <t>Soupis</t>
  </si>
  <si>
    <t>{52f64993-cdc3-46f4-909b-fb5d5e9d110e}</t>
  </si>
  <si>
    <t>002</t>
  </si>
  <si>
    <t>Zdravotechnika</t>
  </si>
  <si>
    <t>{65eb740c-af6e-4af8-b7eb-4c8d9d00c0bc}</t>
  </si>
  <si>
    <t>003</t>
  </si>
  <si>
    <t>Ostatní a vedlejší náklady</t>
  </si>
  <si>
    <t>{3602ae44-c9ee-4913-9833-ab9d189b91bc}</t>
  </si>
  <si>
    <t>KRYCÍ LIST SOUPISU PRACÍ</t>
  </si>
  <si>
    <t>Objekt:</t>
  </si>
  <si>
    <t>01 - ZŠ ČSA, Bohumín - Oprava sociálního zázemí hlavní budovy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</si>
  <si>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</si>
  <si>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</si>
  <si>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</si>
  <si>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</si>
  <si>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</si>
  <si>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</si>
  <si>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</si>
  <si>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</si>
  <si>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</si>
  <si>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</si>
  <si>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</si>
  <si>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</si>
  <si>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</si>
  <si>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</si>
  <si>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</si>
  <si>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743 - Elektromontáže - hrubá montáž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</si>
  <si>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</si>
  <si>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</si>
  <si>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</si>
  <si>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</si>
  <si>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</si>
  <si>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</si>
  <si>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</si>
  <si>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</si>
  <si>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</si>
  <si>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</si>
  <si>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</si>
  <si>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</si>
  <si>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</si>
  <si>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</si>
  <si>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</si>
  <si>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</si>
  <si>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</si>
  <si>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</si>
  <si>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</si>
  <si>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</si>
  <si>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</si>
  <si>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</si>
  <si>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</si>
  <si>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</si>
  <si>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</si>
  <si>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</si>
  <si>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</si>
  <si>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</si>
  <si>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</si>
  <si>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</si>
  <si>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2020 02</t>
  </si>
  <si>
    <t>4</t>
  </si>
  <si>
    <t>1459273376</t>
  </si>
  <si>
    <t>PP</t>
  </si>
  <si>
    <t>Příčky z pórobetonových tvárnic hladkých na tenké maltové lože objemová hmotnost do 500 kg/m3, tloušťka příčky 100 mm</t>
  </si>
  <si>
    <t>VV</t>
  </si>
  <si>
    <t>po vybouraných luxferech, 3x NP</t>
  </si>
  <si>
    <t>3,8*0,65*3</t>
  </si>
  <si>
    <t>6</t>
  </si>
  <si>
    <t>Úpravy povrchů, podlahy a osazování výplní</t>
  </si>
  <si>
    <t>612131101</t>
  </si>
  <si>
    <t>Cementový postřik vnitřních stěn nanášený celoplošně ručně</t>
  </si>
  <si>
    <t>-1525954147</t>
  </si>
  <si>
    <t>Podkladní a spojovací vrstva vnitřních omítaných ploch  cementový postřik nanášený ručně celoplošně stěn</t>
  </si>
  <si>
    <t>vč. pod obklady</t>
  </si>
  <si>
    <t>vnitřní</t>
  </si>
  <si>
    <t>"č.m. X.01" 2*(3,8+1,1)*3,35-0,6*1,97*2-1,2*2,3+(1,2+1,2)*0,3</t>
  </si>
  <si>
    <t>"č.m. X.02" 2*(1,25+2,35)*3,35-0,6*1,97*2</t>
  </si>
  <si>
    <t>"č.m. X.03" 2*(1,8+1,25)*3,35-0,6*1,97*3</t>
  </si>
  <si>
    <t>"č.m. X.04.1" 2*(0,85+1)*3,35-0,6*1,97</t>
  </si>
  <si>
    <t>"č.m. X.04.2" 2*(0,85+1)*3,35-0,6*1,97</t>
  </si>
  <si>
    <t>"č.m. X.05" 2*(1,4+1,15)*3,35-0,6*1,97*2</t>
  </si>
  <si>
    <t>"č.m. X.06" 2*(1,45+1,15)*3,35-0,6*1,97*2</t>
  </si>
  <si>
    <t>"č.m. X.07" 2*(0,75+1,15)*3,35-0,6*1,97</t>
  </si>
  <si>
    <t>Mezisoučet</t>
  </si>
  <si>
    <t>3x NP</t>
  </si>
  <si>
    <t>130,822*3</t>
  </si>
  <si>
    <t>612142001</t>
  </si>
  <si>
    <t>Potažení vnitřních stěn sklovláknitým pletivem vtlačeným do tenkovrstvé hmoty</t>
  </si>
  <si>
    <t>1818393633</t>
  </si>
  <si>
    <t>Potažení vnitřních ploch pletivem  v ploše nebo pruzích, na plném podkladu sklovláknitým vtlačením do tmelu stěn</t>
  </si>
  <si>
    <t>612331111</t>
  </si>
  <si>
    <t>Cementová omítka hrubá jednovrstvá zatřená vnitřních stěn nanášená ručně</t>
  </si>
  <si>
    <t>125262938</t>
  </si>
  <si>
    <t>Omítka cementová vnitřních ploch  nanášená ručně jednovrstvá, tloušťky do 10 mm hrubá zatřená svislých konstrukcí stěn</t>
  </si>
  <si>
    <t>5</t>
  </si>
  <si>
    <t>612331191</t>
  </si>
  <si>
    <t>Příplatek k cementové omítce vnitřních stěn za každých dalších 5 mm tloušťky ručně</t>
  </si>
  <si>
    <t>-2083392380</t>
  </si>
  <si>
    <t>Omítka cementová vnitřních ploch  nanášená ručně Příplatek k cenám za každých dalších i započatých 5 mm tloušťky omítky přes 10 mm stěn</t>
  </si>
  <si>
    <t>612341121</t>
  </si>
  <si>
    <t>Sádrová nebo vápenosádrová omítka hladká jednovrstvá vnitřních stěn nanášená ručně, vč. penetrace</t>
  </si>
  <si>
    <t>701624972</t>
  </si>
  <si>
    <t>Omítka sádrová nebo vápenosádrová vnitřních ploch  nanášená ručně jednovrstvá, tloušťky do 10 mm hladká svislých konstrukcí stěn</t>
  </si>
  <si>
    <t>cementový postřik</t>
  </si>
  <si>
    <t>392,466</t>
  </si>
  <si>
    <t>keramické obklady vnitřní</t>
  </si>
  <si>
    <t>-164,349</t>
  </si>
  <si>
    <t>Součet</t>
  </si>
  <si>
    <t>7</t>
  </si>
  <si>
    <t>629991011</t>
  </si>
  <si>
    <t>Zakrytí výplní otvorů a svislých ploch fólií přilepenou lepící páskou</t>
  </si>
  <si>
    <t>-205776226</t>
  </si>
  <si>
    <t>Zakrytí vnějších ploch před znečištěním  včetně pozdějšího odkrytí výplní otvorů a svislých ploch fólií přilepenou lepící páskou</t>
  </si>
  <si>
    <t>0,85*0,85*4*3</t>
  </si>
  <si>
    <t>0,6*0,6*1*3</t>
  </si>
  <si>
    <t>8</t>
  </si>
  <si>
    <t>631311116</t>
  </si>
  <si>
    <t>Mazanina tl do 80 mm z betonu prostého bez zvýšených nároků na prostředí tř. C 25/30 - opravná betonová směs, vč. přípravy podkladu</t>
  </si>
  <si>
    <t>m3</t>
  </si>
  <si>
    <t>-1443322438</t>
  </si>
  <si>
    <t>Mazanina z betonu  prostého bez zvýšených nároků na prostředí tl. přes 50 do 80 mm tř. C 25/30</t>
  </si>
  <si>
    <t>uvažováno 50% z plochy</t>
  </si>
  <si>
    <t>48,6*0,05*0,5</t>
  </si>
  <si>
    <t>9</t>
  </si>
  <si>
    <t>642944121</t>
  </si>
  <si>
    <t>Osazování ocelových zárubní dodatečné pl do 2,5 m2</t>
  </si>
  <si>
    <t>kus</t>
  </si>
  <si>
    <t>-900941176</t>
  </si>
  <si>
    <t>Osazení ocelových dveřních zárubní lisovaných nebo z úhelníků dodatečně  s vybetonováním prahu, plochy do 2,5 m2</t>
  </si>
  <si>
    <t>4*3</t>
  </si>
  <si>
    <t>10</t>
  </si>
  <si>
    <t>M</t>
  </si>
  <si>
    <t>55331480</t>
  </si>
  <si>
    <t>zárubeň jednokřídlá ocelová pro zdění tl stěny 75-100mm rozměru 600/1970, 2100mm</t>
  </si>
  <si>
    <t>1226313330</t>
  </si>
  <si>
    <t>Ostatní konstrukce a práce, bourání</t>
  </si>
  <si>
    <t>11</t>
  </si>
  <si>
    <t>949101112</t>
  </si>
  <si>
    <t>Lešení pomocné pro objekty pozemních staveb s lešeňovou podlahou v do 3,5 m zatížení do 150 kg/m2</t>
  </si>
  <si>
    <t>309686672</t>
  </si>
  <si>
    <t>Lešení pomocné pracovní pro objekty pozemních staveb  pro zatížení do 150 kg/m2, o výšce lešeňové podlahy přes 1,9 do 3,5 m</t>
  </si>
  <si>
    <t>"č.m.01" 4,25*3</t>
  </si>
  <si>
    <t>"č.m.02" 3*3</t>
  </si>
  <si>
    <t>"č.m.03" 2,25*3</t>
  </si>
  <si>
    <t>"č.m.04.1" 1*3</t>
  </si>
  <si>
    <t>"č.m.04.2" 1*3</t>
  </si>
  <si>
    <t>"č.m.05" 1,75*3</t>
  </si>
  <si>
    <t>"č.m.06" 1,75*3</t>
  </si>
  <si>
    <t>"č.m.07" 1*3</t>
  </si>
  <si>
    <t>12</t>
  </si>
  <si>
    <t>950,1-R</t>
  </si>
  <si>
    <t>Náklady na ochranu okolních mistností proti poškození a pravidelný úklid dotčených prostor</t>
  </si>
  <si>
    <t>kpl</t>
  </si>
  <si>
    <t>-1785002038</t>
  </si>
  <si>
    <t>13</t>
  </si>
  <si>
    <t>952901111</t>
  </si>
  <si>
    <t>Vyčištění budov bytové a občanské výstavby při výšce podlaží do 4 m</t>
  </si>
  <si>
    <t>1721919753</t>
  </si>
  <si>
    <t>Vyčištění budov nebo objektů před předáním do užívání  budov bytové nebo občanské výstavby, světlé výšky podlaží do 4 m</t>
  </si>
  <si>
    <t>po vybourání</t>
  </si>
  <si>
    <t>po porvedení stavebních prací</t>
  </si>
  <si>
    <t>48</t>
  </si>
  <si>
    <t>14</t>
  </si>
  <si>
    <t>962031132</t>
  </si>
  <si>
    <t>Bourání příček z cihel pálených na MVC tl do 100 mm</t>
  </si>
  <si>
    <t>1450079887</t>
  </si>
  <si>
    <t>Bourání příček z cihel, tvárnic nebo příčkovek  z cihel pálených, plných nebo dutých na maltu vápennou nebo vápenocementovou, tl. do 100 mm</t>
  </si>
  <si>
    <t>1,15*2,2*3-0,6*1,97*3</t>
  </si>
  <si>
    <t>(1,8+1)*2,2*3-0,6*1,97*3</t>
  </si>
  <si>
    <t>962041314R</t>
  </si>
  <si>
    <t>Bourání sklobetonových výplní</t>
  </si>
  <si>
    <t>141281747</t>
  </si>
  <si>
    <t>16</t>
  </si>
  <si>
    <t>965042141</t>
  </si>
  <si>
    <t>Bourání podkladů pod dlažby nebo mazanin betonových nebo z litého asfaltu tl do 100 mm pl přes 4 m2</t>
  </si>
  <si>
    <t>242265701</t>
  </si>
  <si>
    <t>Bourání mazanin betonových nebo z litého asfaltu tl. do 100 mm, plochy přes 4 m2</t>
  </si>
  <si>
    <t>"č.m.01" 4,25*0,05*3</t>
  </si>
  <si>
    <t>"č.m.02" 3*0,05*3</t>
  </si>
  <si>
    <t>"č.m.03" 2,25*0,05*3</t>
  </si>
  <si>
    <t>"č.m.04.1" 1*0,05*3</t>
  </si>
  <si>
    <t>"č.m.04.2" 1*0,05*3</t>
  </si>
  <si>
    <t>"č.m.05" 1,75*0,05*3</t>
  </si>
  <si>
    <t>"č.m.06" 1,75*0,05*3</t>
  </si>
  <si>
    <t>"č.m.07" 1*0,05*3</t>
  </si>
  <si>
    <t>17</t>
  </si>
  <si>
    <t>968072455</t>
  </si>
  <si>
    <t>Vybourání kovových dveřních zárubní pl do 2 m2, vč. vyvěšení křídel</t>
  </si>
  <si>
    <t>-1264384134</t>
  </si>
  <si>
    <t>Vybourání kovových rámů oken s křídly, dveřních zárubní, vrat, stěn, ostění nebo obkladů  dveřních zárubní, plochy do 2 m2</t>
  </si>
  <si>
    <t>7*3</t>
  </si>
  <si>
    <t>18</t>
  </si>
  <si>
    <t>978011191</t>
  </si>
  <si>
    <t>Otlučení (osekání) vnitřní vápenné nebo vápenocementové omítky stropů v rozsahu do 100 %</t>
  </si>
  <si>
    <t>-155884056</t>
  </si>
  <si>
    <t>Otlučení vápenných nebo vápenocementových omítek vnitřních ploch stropů, v rozsahu přes 50 do 100 %</t>
  </si>
  <si>
    <t>19</t>
  </si>
  <si>
    <t>978013191</t>
  </si>
  <si>
    <t>Otlučení (osekání) vnitřní vápenné nebo vápenocementové omítky stěn v rozsahu do 100 %</t>
  </si>
  <si>
    <t>2014553811</t>
  </si>
  <si>
    <t>Otlučení vápenných nebo vápenocementových omítek vnitřních ploch stěn s vyškrabáním spar, s očištěním zdiva, v rozsahu přes 50 do 100 %</t>
  </si>
  <si>
    <t>odpočet luxfery</t>
  </si>
  <si>
    <t>-3,8*0,65</t>
  </si>
  <si>
    <t>128,352*3</t>
  </si>
  <si>
    <t>997</t>
  </si>
  <si>
    <t>Přesun sutě</t>
  </si>
  <si>
    <t>20</t>
  </si>
  <si>
    <t>997013111</t>
  </si>
  <si>
    <t>Vnitrostaveništní doprava suti a vybouraných hmot pro budovy v do 6 m s použitím mechanizace</t>
  </si>
  <si>
    <t>t</t>
  </si>
  <si>
    <t>308034146</t>
  </si>
  <si>
    <t>Vnitrostaveništní doprava suti a vybouraných hmot  vodorovně do 50 m svisle s použitím mechanizace pro budovy a haly výšky do 6 m</t>
  </si>
  <si>
    <t>997013509</t>
  </si>
  <si>
    <t>Příplatek k odvozu suti a vybouraných hmot na skládku ZKD 1 km přes 1 km</t>
  </si>
  <si>
    <t>-808581458</t>
  </si>
  <si>
    <t>Odvoz suti a vybouraných hmot na skládku nebo meziskládku  se složením, na vzdálenost Příplatek k ceně za každý další i započatý 1 km přes 1 km</t>
  </si>
  <si>
    <t>37,79*9 'Přepočtené koeficientem množství</t>
  </si>
  <si>
    <t>22</t>
  </si>
  <si>
    <t>997013511</t>
  </si>
  <si>
    <t>Odvoz suti a vybouraných hmot z meziskládky na skládku do 1 km s naložením a se složením</t>
  </si>
  <si>
    <t>279550898</t>
  </si>
  <si>
    <t>Odvoz suti a vybouraných hmot z meziskládky na skládku  s naložením a se složením, na vzdálenost do 1 km</t>
  </si>
  <si>
    <t>23</t>
  </si>
  <si>
    <t>997013871</t>
  </si>
  <si>
    <t>Poplatek za uložení stavebního odpadu na recyklační skládce (skládkovné) směsného stavebního a demoličního kód odpadu  17 09 04</t>
  </si>
  <si>
    <t>188304247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</si>
  <si>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</si>
  <si>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</si>
  <si>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</si>
  <si>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24</t>
  </si>
  <si>
    <t>998011002</t>
  </si>
  <si>
    <t>Přesun hmot pro budovy zděné v do 12 m</t>
  </si>
  <si>
    <t>620192521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</si>
  <si>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</si>
  <si>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</si>
  <si>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</si>
  <si>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725</t>
  </si>
  <si>
    <t>Zdravotechnika - zařizovací předměty</t>
  </si>
  <si>
    <t>25</t>
  </si>
  <si>
    <t>725900952</t>
  </si>
  <si>
    <t>Přišroubování doplňků koupelen</t>
  </si>
  <si>
    <t>1321844172</t>
  </si>
  <si>
    <t>Opravy ostatního zařízení  upevnění doplňkového zařízení (např. mýdlenka, sušák) přišroubováním (za 1 vrut)</t>
  </si>
  <si>
    <t>"držák papírových utěrek" 6</t>
  </si>
  <si>
    <t>"držák toaletních papírů" 9</t>
  </si>
  <si>
    <t>"dávkovač tekutého mýdla" 6</t>
  </si>
  <si>
    <t>"držák kartáč na wc" 9</t>
  </si>
  <si>
    <t>"dávkovač desinfekce" 6</t>
  </si>
  <si>
    <t>26</t>
  </si>
  <si>
    <t>55431092</t>
  </si>
  <si>
    <t>zásobník toaletních papírů komaxit bílý D 310mm</t>
  </si>
  <si>
    <t>32</t>
  </si>
  <si>
    <t>-1839170458</t>
  </si>
  <si>
    <t>27</t>
  </si>
  <si>
    <t>55431099</t>
  </si>
  <si>
    <t>dávkovač tekutého mýdla bílý 0,35L</t>
  </si>
  <si>
    <t>2044233385</t>
  </si>
  <si>
    <t>28</t>
  </si>
  <si>
    <t>55431086</t>
  </si>
  <si>
    <t>zásobník papírových ručníků skládaných komaxit bílý</t>
  </si>
  <si>
    <t>-1637492740</t>
  </si>
  <si>
    <t>29</t>
  </si>
  <si>
    <t>55431079</t>
  </si>
  <si>
    <t>koš odpadkový nášlapný plastový 6L</t>
  </si>
  <si>
    <t>-856857199</t>
  </si>
  <si>
    <t>30</t>
  </si>
  <si>
    <t>55431080</t>
  </si>
  <si>
    <t>držák na WC štětku + stětka</t>
  </si>
  <si>
    <t>1652247941</t>
  </si>
  <si>
    <t>31</t>
  </si>
  <si>
    <t>55431081</t>
  </si>
  <si>
    <t>dávkovač desinfekce</t>
  </si>
  <si>
    <t>1738669182</t>
  </si>
  <si>
    <t>743</t>
  </si>
  <si>
    <t>Elektromontáže - hrubá montáž</t>
  </si>
  <si>
    <t>743,1-R</t>
  </si>
  <si>
    <t>Dodávka + montáž elektroinstalce, vč. stavební výpomoci</t>
  </si>
  <si>
    <t>1636716813</t>
  </si>
  <si>
    <t xml:space="preserve">Dodávka + montáž elektroinstalce
V rámci stavby bude provedena nová elektroinstalace zahrnující světelný okruh vč. osazení nových stropních svítidel stejného výkonu jako původní světelné zdroje a nové vypínače. Budou použity nové vypínače bílé barvy (např. typ. Tango) vč. osazení nových instalačních krabic do zdiva.
V rozpočtu je úprava elektroinstalace stanovena jedním souborem D+M s uvedení paušální ceny stanovené investorem. Zhotovitel je povinen si v rámci zpracování CN prohlédnout stávající prostory a instalace, a nastudovat projekt pro akceptaci stanovené paušální částky za tyto práce a dodávky
</t>
  </si>
  <si>
    <t>763</t>
  </si>
  <si>
    <t>Konstrukce suché výstavby</t>
  </si>
  <si>
    <t>33</t>
  </si>
  <si>
    <t>763135102</t>
  </si>
  <si>
    <t>Montáž SDK kazetového podhledu z kazet 600x600 mm na zavěšenou polozapuštěnou nosnou konstrukci</t>
  </si>
  <si>
    <t>1408967633</t>
  </si>
  <si>
    <t>Montáž sádrokartonového podhledu kazetového demontovatelného, velikosti kazet 600x600 mm včetně zavěšené nosné konstrukce polozapuštěné</t>
  </si>
  <si>
    <t>"č.m.04.1" 1,1*3</t>
  </si>
  <si>
    <t>"č.m.04.2" 1,1*3</t>
  </si>
  <si>
    <t>34</t>
  </si>
  <si>
    <t>59030575</t>
  </si>
  <si>
    <t>podhled kazetový děrovaný kruh 6,5mm, polozapuštěný rastr tl 10mm 600x600mm</t>
  </si>
  <si>
    <t>1634323938</t>
  </si>
  <si>
    <t>48,6*1,1 'Přepočtené koeficientem množství</t>
  </si>
  <si>
    <t>35</t>
  </si>
  <si>
    <t>763164511</t>
  </si>
  <si>
    <t>SDK obklad na horním ostění š do 0,4 m desky 1xA 12,5 - snížení dveřního otvoru o 50mm po vybourání stávající podlahy</t>
  </si>
  <si>
    <t>m</t>
  </si>
  <si>
    <t>-233696488</t>
  </si>
  <si>
    <t>0,6*7*3</t>
  </si>
  <si>
    <t>36</t>
  </si>
  <si>
    <t>763164631</t>
  </si>
  <si>
    <t>SDK obklad kcí tvaru U š do 1,2 m desky 1xA 12,5</t>
  </si>
  <si>
    <t>1714984542</t>
  </si>
  <si>
    <t>Obklad konstrukcí sádrokartonovými deskami včetně ochranných úhelníků ve tvaru U rozvinuté šíře přes 0,6 do 1,2 m, opláštěný deskou standardní A, tl. 12,5 mm</t>
  </si>
  <si>
    <t>zykrytí svislých odpadů</t>
  </si>
  <si>
    <t>3,35*2*3</t>
  </si>
  <si>
    <t>37</t>
  </si>
  <si>
    <t>998763402</t>
  </si>
  <si>
    <t>Přesun hmot procentní pro sádrokartonové konstrukce v objektech v do 12 m</t>
  </si>
  <si>
    <t>%</t>
  </si>
  <si>
    <t>-1586419998</t>
  </si>
  <si>
    <t>Přesun hmot pro konstrukce montované z desek  stanovený procentní sazbou (%) z ceny vodorovná dopravní vzdálenost do 50 m v objektech výšky přes 6 do 12 m</t>
  </si>
  <si>
    <t>766</t>
  </si>
  <si>
    <t>Konstrukce truhlářské</t>
  </si>
  <si>
    <t>38</t>
  </si>
  <si>
    <t>766441811</t>
  </si>
  <si>
    <t>Demontáž parapetních desek dřevěných nebo plastových šířky do 30 cm délky do 1,0 m</t>
  </si>
  <si>
    <t>334862890</t>
  </si>
  <si>
    <t>Demontáž parapetních desek dřevěných nebo plastových šířky do 300 mm délky do 1m</t>
  </si>
  <si>
    <t>5*3</t>
  </si>
  <si>
    <t>39</t>
  </si>
  <si>
    <t>766660001</t>
  </si>
  <si>
    <t>Montáž dveřních křídel otvíravých jednokřídlových š do 0,8 m do ocelové zárubně</t>
  </si>
  <si>
    <t>-1258271923</t>
  </si>
  <si>
    <t>Montáž dveřních křídel dřevěných nebo plastových otevíravých do ocelové zárubně povrchově upravených jednokřídlových, šířky do 800 mm</t>
  </si>
  <si>
    <t>40</t>
  </si>
  <si>
    <t>611,1-R</t>
  </si>
  <si>
    <t>dveře jednokřídlé dřevěné 600x1970, vč. kování klika / klika, opatřené zámkem dózickým, vč. značících tabulek s účelem místnosti, vč. prahu</t>
  </si>
  <si>
    <t>-394025341</t>
  </si>
  <si>
    <t>dveře jednokřídlé dřevěné 600x1970, vč. kování klika / klika, opatřené zámkem dózickým, vč. značících tabulek s účelem místnosti</t>
  </si>
  <si>
    <t>41</t>
  </si>
  <si>
    <t>611,2-R</t>
  </si>
  <si>
    <t>dveře jednokřídlé dřevěné 600x1970, vč. kování klika / klika, opatřené FAB zámkem, vč. značících tabulek s účelem místnosti, vč. prahu</t>
  </si>
  <si>
    <t>-419230085</t>
  </si>
  <si>
    <t>dveře jednokřídlé dřevěné 600x1970, vč. kování klika / klika, opatřené FAB zámkem, vč. značících tabulek s účelem místnosti</t>
  </si>
  <si>
    <t>42</t>
  </si>
  <si>
    <t>766694111</t>
  </si>
  <si>
    <t>Montáž parapetních desek dřevěných nebo plastových šířky do 30 cm délky do 1,0 m</t>
  </si>
  <si>
    <t>-1077635471</t>
  </si>
  <si>
    <t>Montáž ostatních truhlářských konstrukcí parapetních desek dřevěných nebo plastových šířky do 300 mm, délky do 1000 mm</t>
  </si>
  <si>
    <t>43</t>
  </si>
  <si>
    <t>61140079</t>
  </si>
  <si>
    <t>parapet plastový vnitřní – š 250mm, barva bílá</t>
  </si>
  <si>
    <t>-278975013</t>
  </si>
  <si>
    <t>0,85*4*3</t>
  </si>
  <si>
    <t>0,6*1*3</t>
  </si>
  <si>
    <t>44</t>
  </si>
  <si>
    <t>61140076</t>
  </si>
  <si>
    <t>koncovka k parapetu oboustranná š 600mm, barva bílá</t>
  </si>
  <si>
    <t>-2059371786</t>
  </si>
  <si>
    <t>45</t>
  </si>
  <si>
    <t>998766202</t>
  </si>
  <si>
    <t>Přesun hmot procentní pro konstrukce truhlářské v objektech v do 12 m</t>
  </si>
  <si>
    <t>1086002020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</si>
  <si>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</si>
  <si>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</si>
  <si>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</si>
  <si>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46</t>
  </si>
  <si>
    <t>767,8-R</t>
  </si>
  <si>
    <t>Dodávka + montáž sestava dělící wc příčky, 1ks dveří</t>
  </si>
  <si>
    <t>ks</t>
  </si>
  <si>
    <t>329699410</t>
  </si>
  <si>
    <t>Dodávka + montáž Sestava dělící wc příčky, materiál dřevotříska s oboustranně zalisovaným laminátem tl. 22 mm, hliníkové eloxované rámy. světlá výška 150 mm nad podlahou, kotvení do keramické dlažby podlahy a do stěn. Výška 2200 mm. Dveře šířky 700 mm, kování: klika/klika, matný nerez, zámek wc kombinace. Doplňky: pantové samozavírače, pryžové dorazy dveří. Podstavec nerez</t>
  </si>
  <si>
    <t>P</t>
  </si>
  <si>
    <t>Poznámka k položce:_x000D_
Barevný odstín dle výběru investora</t>
  </si>
  <si>
    <t>1*3</t>
  </si>
  <si>
    <t>47</t>
  </si>
  <si>
    <t>767,9-R</t>
  </si>
  <si>
    <t>Dodávka + montáž sestava dělící wc příčky, 2ks dveří</t>
  </si>
  <si>
    <t>-166742655</t>
  </si>
  <si>
    <t>771</t>
  </si>
  <si>
    <t>Podlahy z dlaždic</t>
  </si>
  <si>
    <t>771121011</t>
  </si>
  <si>
    <t>Nátěr penetrační na podlahu</t>
  </si>
  <si>
    <t>-1097882229</t>
  </si>
  <si>
    <t>Příprava podkladu před provedením dlažby nátěr penetrační na podlahu</t>
  </si>
  <si>
    <t>49</t>
  </si>
  <si>
    <t>771151024</t>
  </si>
  <si>
    <t>12780625</t>
  </si>
  <si>
    <t>50</t>
  </si>
  <si>
    <t>771573810</t>
  </si>
  <si>
    <t>Demontáž podlah z dlaždic keramických lepených</t>
  </si>
  <si>
    <t>1054769619</t>
  </si>
  <si>
    <t>51</t>
  </si>
  <si>
    <t>771574113</t>
  </si>
  <si>
    <t>Montáž podlah keramických hladkých lepených flexibilním lepidlem do 19 ks/m2</t>
  </si>
  <si>
    <t>28213342</t>
  </si>
  <si>
    <t>Montáž podlah z dlaždic keramických lepených flexibilním lepidlem maloformátových hladkých přes 12 do 19 ks/m2</t>
  </si>
  <si>
    <t>Poznámka k položce:_x000D_
viz TZ př.č. D.1.1.2.1 a v.č. D.1.1.2.2 až 17</t>
  </si>
  <si>
    <t>52</t>
  </si>
  <si>
    <t>59761444</t>
  </si>
  <si>
    <t>keramická dlažba (barevný odstín) min. tl. 9mm a protiskluzovou úpravou min. R10</t>
  </si>
  <si>
    <t>1528411631</t>
  </si>
  <si>
    <t xml:space="preserve">Poznámka k položce:_x000D_
Přesný výrobek keramického obkladu bude upřesněn investorem v rámci příprav stavby </t>
  </si>
  <si>
    <t>53</t>
  </si>
  <si>
    <t>771577114</t>
  </si>
  <si>
    <t>Příplatek k montáž podlah keramických za spárování tmelem dvousložkovým</t>
  </si>
  <si>
    <t>-1988589213</t>
  </si>
  <si>
    <t>Montáž podlah z dlaždic keramických lepených flexibilním lepidlem Příplatek k cenám za dvousložkový spárovací tmel</t>
  </si>
  <si>
    <t>54</t>
  </si>
  <si>
    <t>771591112</t>
  </si>
  <si>
    <t>Izolace pod dlažbu nátěrem nebo stěrkou ve dvou vrstvách - hydroizolační</t>
  </si>
  <si>
    <t>-800825898</t>
  </si>
  <si>
    <t>Izolace podlahy pod dlažbu nátěrem nebo stěrkou ve dvou vrstvách</t>
  </si>
  <si>
    <t>Poznámka k položce:_x000D_
viz TZ př.č. D.1.1.2.1 a v.č. D.1.1.2.2 až 17_x000D_
dvousložková, flexibilní, cementem pojená minerální hydroizolační stěrka proti podzemní, vzduté nebo tlakové vodě,min 4,5kg/m2</t>
  </si>
  <si>
    <t>55</t>
  </si>
  <si>
    <t>771591264</t>
  </si>
  <si>
    <t>Izolace těsnícími pásy mezi podlahou a stěnou</t>
  </si>
  <si>
    <t>-1360970143</t>
  </si>
  <si>
    <t>Izolace podlahy pod dlažbu těsnícími izolačními pásy mezi podlahou a stěnu</t>
  </si>
  <si>
    <t>Poznámka k položce:_x000D_
viz TZ př.č. D.1.1.2.1 a v.č. D.1.1.2.2 až 17_x000D_
Součástí bude systémové řešení tzn. provedení rohových bandáží apod.</t>
  </si>
  <si>
    <t>"č.m. X.02" 2*(2,35+1,25)*</t>
  </si>
  <si>
    <t>"č.m. X.03, 4.1, 4.2" 2*(1,8+2,35)</t>
  </si>
  <si>
    <t>"č.m. X.05" 2*(1,15+1,4)</t>
  </si>
  <si>
    <t>"č.m. X.06, 07" 2*(2,3+1,15)</t>
  </si>
  <si>
    <t>20,3*3</t>
  </si>
  <si>
    <t>56</t>
  </si>
  <si>
    <t>998771202</t>
  </si>
  <si>
    <t>Přesun hmot procentní pro podlahy z dlaždic v objektech v do 12 m</t>
  </si>
  <si>
    <t>1117697299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</si>
  <si>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</si>
  <si>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</si>
  <si>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</si>
  <si>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57</t>
  </si>
  <si>
    <t>781,91-R</t>
  </si>
  <si>
    <t>Ukončení obkladu silikonem akrylátovým</t>
  </si>
  <si>
    <t>1637495127</t>
  </si>
  <si>
    <t>58</t>
  </si>
  <si>
    <t>781121011</t>
  </si>
  <si>
    <t>Nátěr penetrační na stěnu</t>
  </si>
  <si>
    <t>-274260359</t>
  </si>
  <si>
    <t>Příprava podkladu před provedením obkladu nátěr penetrační na stěnu</t>
  </si>
  <si>
    <t>59</t>
  </si>
  <si>
    <t>781131112</t>
  </si>
  <si>
    <t>Izolace pod obklad nátěrem nebo stěrkou ve dvou vrstvách</t>
  </si>
  <si>
    <t>85051303</t>
  </si>
  <si>
    <t>Izolace stěny pod obklad izolace nátěrem nebo stěrkou ve dvou vrstvách</t>
  </si>
  <si>
    <t>za umyvadly</t>
  </si>
  <si>
    <t>60</t>
  </si>
  <si>
    <t>781473810</t>
  </si>
  <si>
    <t>Demontáž obkladů z obkladaček keramických lepených</t>
  </si>
  <si>
    <t>-1594313260</t>
  </si>
  <si>
    <t>Demontáž obkladů z dlaždic keramických lepených</t>
  </si>
  <si>
    <t>"č.m. X.02" 2*(1,25+2,35)*2,2-0,6*1,97*2</t>
  </si>
  <si>
    <t>"č.m. X.03" 2*(1,8+1,25)*2,2-0,6*1,97*3</t>
  </si>
  <si>
    <t>"č.m. X.04.1" 2*(0,85+1)*2,2-0,6*1,97</t>
  </si>
  <si>
    <t>"č.m. X.04.2" 2*(0,85+1)*2,2-0,6*1,97</t>
  </si>
  <si>
    <t>"č.m. X.05" 2*(1,4+1,15)*2,2-0,6*1,97*2</t>
  </si>
  <si>
    <t>"č.m. X.06" 2*(1,45+1,15)*2,2-0,6*1,97*2</t>
  </si>
  <si>
    <t>"č.m. X.07" 2*(0,75+1,15)*2,2-0,6*1,97</t>
  </si>
  <si>
    <t>62,376*3</t>
  </si>
  <si>
    <t>61</t>
  </si>
  <si>
    <t>781474113</t>
  </si>
  <si>
    <t>Montáž obkladů vnitřních keramických hladkých do 19 ks/m2 lepených flexibilním lepidlem</t>
  </si>
  <si>
    <t>-1914263224</t>
  </si>
  <si>
    <t>Montáž obkladů vnitřních stěn z dlaždic keramických lepených flexibilním lepidlem maloformátových hladkých přes 12 do 19 ks/m2</t>
  </si>
  <si>
    <t>"č.m. X.02" 2*(2,35+1,25)*2,25-0,6*1,97*2</t>
  </si>
  <si>
    <t>"č.m. X.03, 4.1, 4.2" 2*(1,8+2,35)*2,25-0,6*1,97</t>
  </si>
  <si>
    <t>"č.m. X.05" 2*(1,15+1,4)*2,25-0,6*1,97*2</t>
  </si>
  <si>
    <t>"č.m. X.06, 07" 2*(2,3+1,15)*2,25-0,6*1,97</t>
  </si>
  <si>
    <t>54,783*3</t>
  </si>
  <si>
    <t>62</t>
  </si>
  <si>
    <t>59761000</t>
  </si>
  <si>
    <t>1088745353</t>
  </si>
  <si>
    <t>164,349*1,1 'Přepočtené koeficientem množství</t>
  </si>
  <si>
    <t>63</t>
  </si>
  <si>
    <t>781477111</t>
  </si>
  <si>
    <t>Příplatek k montáži obkladů vnitřních keramických hladkých za plochu do 10 m2</t>
  </si>
  <si>
    <t>-2071513428</t>
  </si>
  <si>
    <t>Montáž obkladů vnitřních stěn z dlaždic keramických Příplatek k cenám za plochu do 10 m2 jednotlivě</t>
  </si>
  <si>
    <t>"č.m. X.02" 1,6*2,25</t>
  </si>
  <si>
    <t>64</t>
  </si>
  <si>
    <t>781477114</t>
  </si>
  <si>
    <t>Příplatek k montáži obkladů vnitřních keramických hladkých za spárování tmelem dvousložkovým</t>
  </si>
  <si>
    <t>-1800404440</t>
  </si>
  <si>
    <t>Montáž obkladů vnitřních stěn z dlaždic keramických Příplatek k cenám za dvousložkový spárovací tmel</t>
  </si>
  <si>
    <t>65</t>
  </si>
  <si>
    <t>781491000R</t>
  </si>
  <si>
    <t>Dodávka + montáž zrcadla 800x600mm do obkladu</t>
  </si>
  <si>
    <t>1619669517</t>
  </si>
  <si>
    <t>Montáž zrcadel lepených silikonovým tmelem na keramický obklad, plochy do 1 m2</t>
  </si>
  <si>
    <t>66</t>
  </si>
  <si>
    <t>998781202</t>
  </si>
  <si>
    <t>Přesun hmot procentní pro obklady keramické v objektech v do 12 m</t>
  </si>
  <si>
    <t>1151886116</t>
  </si>
  <si>
    <t>Přesun hmot pro obklady keramické  stanovený procentní sazbou (%) z ceny vodorovná dopravní vzdálenost do 50 m v objektech výšky přes 6 do 12 m</t>
  </si>
  <si>
    <t>783</t>
  </si>
  <si>
    <t>Dokončovací práce - nátěry</t>
  </si>
  <si>
    <t>67</t>
  </si>
  <si>
    <t>783,1-R</t>
  </si>
  <si>
    <t>Opatření stávajících vnitřních ocelových rozvodů TZB, dvířek hydrantu a ostatních prvků nátěrovým systémem, vč. přípravy povrchů (oškrábaní, odmaštění)</t>
  </si>
  <si>
    <t>-1694806057</t>
  </si>
  <si>
    <t>68</t>
  </si>
  <si>
    <t>783314101</t>
  </si>
  <si>
    <t>Základní jednonásobný syntetický nátěr zámečnických konstrukcí</t>
  </si>
  <si>
    <t>-776459858</t>
  </si>
  <si>
    <t>Základní nátěr zámečnických konstrukcí jednonásobný syntetický</t>
  </si>
  <si>
    <t>2*4*3</t>
  </si>
  <si>
    <t>69</t>
  </si>
  <si>
    <t>783317101</t>
  </si>
  <si>
    <t>Krycí jednonásobný syntetický standardní nátěr zámečnických konstrukcí</t>
  </si>
  <si>
    <t>1815036117</t>
  </si>
  <si>
    <t>Krycí nátěr (email) zámečnických konstrukcí jednonásobný syntetický standardní</t>
  </si>
  <si>
    <t>784</t>
  </si>
  <si>
    <t>Dokončovací práce - malby a tapety</t>
  </si>
  <si>
    <t>70</t>
  </si>
  <si>
    <t>784181121</t>
  </si>
  <si>
    <t>Hloubková jednonásobná penetrace podkladu v místnostech výšky do 3,80 m</t>
  </si>
  <si>
    <t>-1299360081</t>
  </si>
  <si>
    <t>Penetrace podkladu jednonásobná hloubková v místnostech výšky do 3,80 m</t>
  </si>
  <si>
    <t>viz potažení štukem stropy</t>
  </si>
  <si>
    <t>48,6</t>
  </si>
  <si>
    <t>viz potažení štukem stěny</t>
  </si>
  <si>
    <t>228,117</t>
  </si>
  <si>
    <t>71</t>
  </si>
  <si>
    <t>784221102R</t>
  </si>
  <si>
    <t>Trojnásobné bílé malby ze směsí za sucha dobře otěruvzdorných v místnostech do 3,80 m</t>
  </si>
  <si>
    <t>337759712</t>
  </si>
  <si>
    <t>Malby z malířských směsí otěruvzdorných za sucha trojnásobné, bílé za sucha otěruvzdorné dobře v místnostech výšky do 3,80 m</t>
  </si>
  <si>
    <t>HZS</t>
  </si>
  <si>
    <t>Hodinové zúčtovací sazby</t>
  </si>
  <si>
    <t>72</t>
  </si>
  <si>
    <t>HZS2492</t>
  </si>
  <si>
    <t>Hodinová zúčtovací sazba pomocný dělník PSV</t>
  </si>
  <si>
    <t>hod</t>
  </si>
  <si>
    <t>512</t>
  </si>
  <si>
    <t>673837800</t>
  </si>
  <si>
    <t>Hodinové zúčtovací sazby profesí PSV  zednické výpomoci a pomocné práce PSV pomocný dělník PSV</t>
  </si>
  <si>
    <t>Demontáž stávající prvky jako držáky toaletního papíru, papírových utěrek, zrcadla ad.</t>
  </si>
  <si>
    <t>002 - Zdravotechnika</t>
  </si>
  <si>
    <t xml:space="preserve">    721 - Zdravotechnika - vnitřní kanalizace</t>
  </si>
  <si>
    <t xml:space="preserve">    722 - Zdravotechnika - vnitřní vodovod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</si>
  <si>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</si>
  <si>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</si>
  <si>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</si>
  <si>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OST - Ostatní</t>
  </si>
  <si>
    <t>612325101</t>
  </si>
  <si>
    <t>Vápenocementová hrubá omítka rýh ve stěnách šířky do 150 mm</t>
  </si>
  <si>
    <t>-1862698574</t>
  </si>
  <si>
    <t>Vápenocementová omítka rýh hrubá ve stěnách, šířky rýhy do 150 mm</t>
  </si>
  <si>
    <t>"po rozovdech vody" 135*0,03</t>
  </si>
  <si>
    <t>"po rozvodech kanalizace" 30*0,15</t>
  </si>
  <si>
    <t>930,1-R</t>
  </si>
  <si>
    <t>Dodávka + montáž revizní dvířka 300x/400mm</t>
  </si>
  <si>
    <t>-1293101570</t>
  </si>
  <si>
    <t>974031121</t>
  </si>
  <si>
    <t>Vysekání rýh ve zdivu cihelném hl do 30 mm š do 30 mm</t>
  </si>
  <si>
    <t>-318853663</t>
  </si>
  <si>
    <t>Vysekání rýh ve zdivu cihelném na maltu vápennou nebo vápenocementovou  do hl. 30 mm a šířky do 30 mm</t>
  </si>
  <si>
    <t>Poznámka k položce:_x000D_
viz TZ př.č. 011220-10 a v.č. 021120-11 až 13</t>
  </si>
  <si>
    <t>15+90+30</t>
  </si>
  <si>
    <t>974031164</t>
  </si>
  <si>
    <t>Vysekání rýh ve zdivu cihelném hl do 150 mm š do 150 mm</t>
  </si>
  <si>
    <t>1060054150</t>
  </si>
  <si>
    <t>Vysekání rýh ve zdivu cihelném na maltu vápennou nebo vápenocementovou  do hl. 150 mm a šířky do 150 mm</t>
  </si>
  <si>
    <t>6+15+9</t>
  </si>
  <si>
    <t>1381134870</t>
  </si>
  <si>
    <t>-32685277</t>
  </si>
  <si>
    <t>2,216*9 'Přepočtené koeficientem množství</t>
  </si>
  <si>
    <t>443002797</t>
  </si>
  <si>
    <t>997013869</t>
  </si>
  <si>
    <t>Poplatek za uložení stavebního odpadu na recyklační skládce (skládkovné) ze směsí betonu, cihel a keramických výrobků kód odpadu 17 01 07</t>
  </si>
  <si>
    <t>708390533</t>
  </si>
  <si>
    <t>Poplatek za uložení stavebního odpadu na recyklační skládce (skládkovné) ze směsí nebo oddělených frakcí betonu, cihel a keramických výrobků zatříděného do Katalogu odpadů pod kódem 17 01 07</t>
  </si>
  <si>
    <t>-711494214</t>
  </si>
  <si>
    <t>721</t>
  </si>
  <si>
    <t>Zdravotechnika - vnitřní kanalizace</t>
  </si>
  <si>
    <t>721,1-R</t>
  </si>
  <si>
    <t>Dodávka + montáž čistící kus PP DN 110, vč. dvířek</t>
  </si>
  <si>
    <t>799295245</t>
  </si>
  <si>
    <t>Dodávka + montáž čistící kus PP DN 125</t>
  </si>
  <si>
    <t>721,2-R</t>
  </si>
  <si>
    <t>Demontáž stávajícího kanalizačního potrubí, vč. odvozu a likvidace</t>
  </si>
  <si>
    <t>-621171164</t>
  </si>
  <si>
    <t>721,3-R</t>
  </si>
  <si>
    <t>Napojení kanalizačního potrubí PP DN110 na stávající svodné potrubí kanalizace , vč. dodávky materiálu</t>
  </si>
  <si>
    <t>1302963249</t>
  </si>
  <si>
    <t>Napojení kanalizačního potrubí PP DN110 na stávající kanalizaci pod podlahou v objektu, vč. dodávky materiálu</t>
  </si>
  <si>
    <t>721174042</t>
  </si>
  <si>
    <t>Potrubí kanalizační z PP připojovací DN 40, vč. tvarovek</t>
  </si>
  <si>
    <t>-1043297623</t>
  </si>
  <si>
    <t>Potrubí z plastových trub polypropylenové připojovací DN 40</t>
  </si>
  <si>
    <t>721174043</t>
  </si>
  <si>
    <t>Potrubí kanalizační z PP připojovací DN 50, vč. tvarovek</t>
  </si>
  <si>
    <t>-1585345231</t>
  </si>
  <si>
    <t>Potrubí z plastových trub polypropylenové připojovací DN 50</t>
  </si>
  <si>
    <t>721174044</t>
  </si>
  <si>
    <t>Potrubí kanalizační z PP připojovací DN 75, vč. tvarovek</t>
  </si>
  <si>
    <t>1737721648</t>
  </si>
  <si>
    <t>Potrubí z trub polypropylenových připojovací DN 75</t>
  </si>
  <si>
    <t>721174045</t>
  </si>
  <si>
    <t>Potrubí kanalizační z PP připojovací DN 110, vč. tvarovek</t>
  </si>
  <si>
    <t>2095861001</t>
  </si>
  <si>
    <t>Potrubí z plastových trub polypropylenové připojovací DN 110</t>
  </si>
  <si>
    <t>721210813</t>
  </si>
  <si>
    <t>Demontáž podlahové vpusti včetně zápachové uzávěrky</t>
  </si>
  <si>
    <t>41699885</t>
  </si>
  <si>
    <t>721211422</t>
  </si>
  <si>
    <t>Podlahová vpusť se svislým odtokem DN 110, vtoková mřížka z nerezi, vč. přídavné zápachové uzávěrky těsné proti zápachu i po vyschnutí zápachové uzávěrky</t>
  </si>
  <si>
    <t>-821203063</t>
  </si>
  <si>
    <t>721290111</t>
  </si>
  <si>
    <t>Zkouška těsnosti potrubí kanalizace vodou do DN 125</t>
  </si>
  <si>
    <t>2111913347</t>
  </si>
  <si>
    <t>Zkouška kanalizace skládající se z technické prohlídky kanalizace a zkoušky těsnosti kanalizace, vč. proplachu vodou</t>
  </si>
  <si>
    <t>6+15+9+70</t>
  </si>
  <si>
    <t>722181242</t>
  </si>
  <si>
    <t>Ochrana kanalizačního potrubí přilepenými termoizolačními trubicemi z PE tl do 20 mm DN do 45 mm</t>
  </si>
  <si>
    <t>833547686</t>
  </si>
  <si>
    <t>Ochrana potrubí  termoizolačními trubicemi z pěnového polyetylenu PE přilepenými v příčných a podélných spojích, tloušťky izolace přes 13 do 20 mm, vnitřního průměru izolace DN přes 22 do 45 mm</t>
  </si>
  <si>
    <t>722181243</t>
  </si>
  <si>
    <t>Ochrana kanalizačního potrubí přilepenými termoizolačními trubicemi z PE tl do 20 mm DN do 63 mm</t>
  </si>
  <si>
    <t>-1381245795</t>
  </si>
  <si>
    <t>Ochrana potrubí  termoizolačními trubicemi z pěnového polyetylenu PE přilepenými v příčných a podélných spojích, tloušťky izolace přes 13 do 20 mm, vnitřního průměru izolace DN přes 45 do 63 mm</t>
  </si>
  <si>
    <t>722181244</t>
  </si>
  <si>
    <t>Ochrana vodovodního potrubí přilepenými termoizolačními trubicemi z PE tl do 20 mm DN do 89 mm</t>
  </si>
  <si>
    <t>-593484506</t>
  </si>
  <si>
    <t>Ochrana potrubí  termoizolačními trubicemi z pěnového polyetylenu PE přilepenými v příčných a podélných spojích, tloušťky izolace přes 13 do 20 mm, vnitřního průměru izolace DN přes 63 do 89 mm</t>
  </si>
  <si>
    <t>722181255</t>
  </si>
  <si>
    <t>Ochrana vodovodního potrubí přilepenými termoizolačními trubicemi z PE tl do 30 mm DN do 125 mm</t>
  </si>
  <si>
    <t>-798497940</t>
  </si>
  <si>
    <t>Ochrana potrubí  termoizolačními trubicemi z pěnového polyetylenu PE přilepenými v příčných a podélných spojích, tloušťky izolace přes 20 do 30 mm, vnitřního průměru izolace DN přes 89 do 125 mm</t>
  </si>
  <si>
    <t>998721102</t>
  </si>
  <si>
    <t>Přesun hmot tonážní pro vnitřní kanalizace v objektech v do 12 m</t>
  </si>
  <si>
    <t>1766339597</t>
  </si>
  <si>
    <t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</si>
  <si>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</si>
  <si>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</si>
  <si>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722,1-R</t>
  </si>
  <si>
    <t>Systémové řešení závěsů, objímek, upevňovacích materiálů.Pro DN15 až DN32 po vzdálenosti 700 - 1000 mm, vč. dodávky materiálů</t>
  </si>
  <si>
    <t>-101794787</t>
  </si>
  <si>
    <t>722,2-R</t>
  </si>
  <si>
    <t xml:space="preserve">Zaměření napojovacích bodů a napojení na stávající vodovod </t>
  </si>
  <si>
    <t>-1531478556</t>
  </si>
  <si>
    <t>722,5-R</t>
  </si>
  <si>
    <t>Demontáž stávajícího vodovodního potrubí, vč. odvozu a likvidace</t>
  </si>
  <si>
    <t>-1584645223</t>
  </si>
  <si>
    <t>722174001</t>
  </si>
  <si>
    <t>Potrubí vodovodní plastové PPR svar polyfuze PN 16 D 16 x 2,2 mm, vč. tvarovek</t>
  </si>
  <si>
    <t>536029772</t>
  </si>
  <si>
    <t>Potrubí z plastových trubek z polypropylenu (PPR) svařovaných polyfuzně PN 16 (SDR 7,4) D 16 x 2,2, vč. tvarovek</t>
  </si>
  <si>
    <t>722174002</t>
  </si>
  <si>
    <t>Potrubí vodovodní plastové PPR svar polyfuze PN 16 D 20 x 2,8 mm, vč. tvarovek</t>
  </si>
  <si>
    <t>1959479039</t>
  </si>
  <si>
    <t>Potrubí z plastových trubek z polypropylenu (PPR) svařovaných polyfuzně PN 16 (SDR 7,4) D 20 x 2,8, vč. tvarovek</t>
  </si>
  <si>
    <t>90</t>
  </si>
  <si>
    <t>722174003</t>
  </si>
  <si>
    <t>Potrubí vodovodní plastové PPR svar polyfuze PN 16 D 25 x 3,5 mm, vč. tvarovek</t>
  </si>
  <si>
    <t>2080964676</t>
  </si>
  <si>
    <t>Potrubí z plastových trubek z polypropylenu (PPR) svařovaných polyfuzně PN 16 (SDR 7,4) D 25 x 3,5, vč. tvarovek</t>
  </si>
  <si>
    <t>722181241</t>
  </si>
  <si>
    <t>Ochrana vodovodního potrubí přilepenými termoizolačními trubicemi z PE tl do 20 mm DN do 22 mm</t>
  </si>
  <si>
    <t>993757778</t>
  </si>
  <si>
    <t>Ochrana potrubí  termoizolačními trubicemi z pěnového polyetylenu PE přilepenými v příčných a podélných spojích, tloušťky izolace přes 13 do 20 mm, vnitřního průměru izolace DN do 22 mm</t>
  </si>
  <si>
    <t>15+90</t>
  </si>
  <si>
    <t>722181242,1</t>
  </si>
  <si>
    <t>-893299138</t>
  </si>
  <si>
    <t>722224114R</t>
  </si>
  <si>
    <t>Uzavírací ventil DN25 (na připojovacím místě na SV a TV)</t>
  </si>
  <si>
    <t>-1250700138</t>
  </si>
  <si>
    <t>722290226</t>
  </si>
  <si>
    <t>Zkouška těsnosti vodovodního potrubí závitového do DN 50</t>
  </si>
  <si>
    <t>-1728375604</t>
  </si>
  <si>
    <t>Tlakové zkoušky vodovodního potrubí dle ČSN 73 6660, vč. certifikátů  do DN 50</t>
  </si>
  <si>
    <t>722290234</t>
  </si>
  <si>
    <t>Proplach a dezinfekce vodovodního potrubí do DN 80</t>
  </si>
  <si>
    <t>-1133223898</t>
  </si>
  <si>
    <t>Zkoušky, proplach a desinfekce vodovodního potrubí  proplach a desinfekce vodovodního potrubí do DN 80 pře uvedením do provozu</t>
  </si>
  <si>
    <t>998722102</t>
  </si>
  <si>
    <t>Přesun hmot tonážní pro vnitřní vodovod v objektech v do 12 m</t>
  </si>
  <si>
    <t>-1397955476</t>
  </si>
  <si>
    <t>Přesun hmot pro vnitřní vodovod  stanovený z hmotnosti přesunovaného materiálu vodorovná dopravní vzdálenost do 50 m v objektech výšky přes 6 do 12 m</t>
  </si>
  <si>
    <t>725110811</t>
  </si>
  <si>
    <t>Demontáž klozetu - keramický, včetně vysoko položené nádržky pro splachování, rohového ventilu a zápachové uzávěrky</t>
  </si>
  <si>
    <t>soubor</t>
  </si>
  <si>
    <t>954467860</t>
  </si>
  <si>
    <t>Demontáž klozetů  splachovacích s nádrží nebo tlakovým splachovačem</t>
  </si>
  <si>
    <t>725112171</t>
  </si>
  <si>
    <t>Klozet keramický kombi, odpad svislý nebo vodorovný, se sedátkem s antibakteriální úpravou, vyvedení a upevnění výpustek, rohový ventil 3/8"- 1/2"</t>
  </si>
  <si>
    <t>2131680495</t>
  </si>
  <si>
    <t>725121023</t>
  </si>
  <si>
    <t>Pisoár keramický s automatickým radarovým splachovačem s elektromagnetickým ventilem a integrovaným zdrojem</t>
  </si>
  <si>
    <t>27692328</t>
  </si>
  <si>
    <t>Pisoár keramický s automatickým radarovým splachovačem s elektromagnetickým ventilem a integrovaným zdrojem.
rozměr montážní krabice: cca 140 x 140 x 75 mm
doporučený pracovní tlak: 0,1 - 0,6 MPa
průtok: 18 l/min. (inf. údaj)
vstup vody: vnější závit G 3/4“
výstup vody: vtoková armatura s těsněním
napájecí napětí: 230V AC/50Hz (11,5VA)</t>
  </si>
  <si>
    <t>725122813</t>
  </si>
  <si>
    <t>Demontáž pisoáru - keramický, včetně splachovače a zápachové uzávěrky</t>
  </si>
  <si>
    <t>1133257629</t>
  </si>
  <si>
    <t>725210821</t>
  </si>
  <si>
    <t>Demontáž umyvade se zápachovou uzávěrkoul bez výtokových armatur</t>
  </si>
  <si>
    <t>878271517</t>
  </si>
  <si>
    <t>Demontáž umyvadel  bez výtokových armatur umyvadel</t>
  </si>
  <si>
    <t>725211602</t>
  </si>
  <si>
    <t>Umyvadlo keramické bílé šířky 550 mm bez krytu na sifon připevněné na stěnu šrouby se zápachovou uzávěrkou - dle výběru investora</t>
  </si>
  <si>
    <t>158333361</t>
  </si>
  <si>
    <t>Umyvadla keramická bílá bez výtokových armatur připevněná na stěnu šrouby bez sloupu nebo krytu na sifon 550 mm</t>
  </si>
  <si>
    <t>725330820</t>
  </si>
  <si>
    <t>Demontáž výlevky - keramická, včetně nádržky pro splachování, zápachové uzávěrky</t>
  </si>
  <si>
    <t>1234912923</t>
  </si>
  <si>
    <t>725331111</t>
  </si>
  <si>
    <t>Stojící keramická výlevka se zápachovou uzávěrkou a s plastovou mřížkou  dle výběru investora</t>
  </si>
  <si>
    <t>-2075358589</t>
  </si>
  <si>
    <t>Závěsná výlevka + mřížka bílá, odtok DN50</t>
  </si>
  <si>
    <t>Poznámka k položce:_x000D_
 viz TZ př.č. 011220-10 a v.č. 021120-11 až 13</t>
  </si>
  <si>
    <t>725820801</t>
  </si>
  <si>
    <t>Demontáž baterie nástěnné do G 3 / 4</t>
  </si>
  <si>
    <t>1229601735</t>
  </si>
  <si>
    <t>Demontáž baterií  nástěnných do G 3/4</t>
  </si>
  <si>
    <t>"umyvadlo" 6</t>
  </si>
  <si>
    <t>"výlevka" 3</t>
  </si>
  <si>
    <t>725821311</t>
  </si>
  <si>
    <t>Baterie nástěnná páková s dlouhým výtokovým raménkem dle výběru investora</t>
  </si>
  <si>
    <t>-1643075560</t>
  </si>
  <si>
    <t>725822611</t>
  </si>
  <si>
    <t>Baterie umyvadlová stojánková páková dle výběru investora, vč. 2x rohového ventilu 3/8"- 1/2", 2x pancéřové připojovací hadice</t>
  </si>
  <si>
    <t>-421244179</t>
  </si>
  <si>
    <t>998725102</t>
  </si>
  <si>
    <t>Přesun hmot tonážní pro zařizovací předměty v objektech v do 12 m</t>
  </si>
  <si>
    <t>-381555673</t>
  </si>
  <si>
    <t>Přesun hmot pro zařizovací předměty  stanovený z hmotnosti přesunovaného materiálu vodorovná dopravní vzdálenost do 50 m v objektech výšky přes 6 do 12 m</t>
  </si>
  <si>
    <t>733</t>
  </si>
  <si>
    <t>Ústřední vytápění - rozvodné potrubí</t>
  </si>
  <si>
    <t>733,1-R</t>
  </si>
  <si>
    <t>Přesun stávajících ventilů na potrubí ÚT nad podhled + úprava potrubí</t>
  </si>
  <si>
    <t>-881898897</t>
  </si>
  <si>
    <t>733,2-R</t>
  </si>
  <si>
    <t>Proplach potrubí</t>
  </si>
  <si>
    <t>1806486662</t>
  </si>
  <si>
    <t>733,3-R</t>
  </si>
  <si>
    <t>Topná zkouška</t>
  </si>
  <si>
    <t>-1604915776</t>
  </si>
  <si>
    <t>733,4-R</t>
  </si>
  <si>
    <t xml:space="preserve">Vyregulování soustavy </t>
  </si>
  <si>
    <t>-1118839950</t>
  </si>
  <si>
    <t>733111100R</t>
  </si>
  <si>
    <t>Úprava stávajícího připojovacího potrubí pro montáž nových otopných těles (deskových)</t>
  </si>
  <si>
    <t>1413116778</t>
  </si>
  <si>
    <t>733190217</t>
  </si>
  <si>
    <t>Zkouška těsnosti potrubí ocelové hladké do D 51x2,6</t>
  </si>
  <si>
    <t>-1831792551</t>
  </si>
  <si>
    <t>Zkoušky těsnosti potrubí, manžety prostupové z trubek ocelových  zkoušky těsnosti potrubí (za provozu) z trubek ocelových hladkých Ø do 51/2,6</t>
  </si>
  <si>
    <t>80</t>
  </si>
  <si>
    <t>998733102</t>
  </si>
  <si>
    <t>Přesun hmot tonážní pro rozvody potrubí v objektech v do 12 m</t>
  </si>
  <si>
    <t>-1893015181</t>
  </si>
  <si>
    <t>Přesun hmot pro rozvody potrubí  stanovený z hmotnosti přesunovaného materiálu vodorovná dopravní vzdálenost do 50 m v objektech výšky přes 6 do 12 m</t>
  </si>
  <si>
    <t>734</t>
  </si>
  <si>
    <t>Ústřední vytápění - armatury</t>
  </si>
  <si>
    <t>734,3-R</t>
  </si>
  <si>
    <t>Termostatická hlavice s vestavěným teplotním čidlem, připojovací závit M30x1,5.</t>
  </si>
  <si>
    <t>1483048637</t>
  </si>
  <si>
    <t>734261416</t>
  </si>
  <si>
    <t>Šroubení regulační radiátorové rohové DN15 s vypouštěním</t>
  </si>
  <si>
    <t>-644540856</t>
  </si>
  <si>
    <t>Připojovací regulační šroubení rohové DN 15, tzv. H-šroubení, pro otopná tělesa v provedení ventil kompakt, vč. vypouštění, přednastavení a přévlečné matice.</t>
  </si>
  <si>
    <t>998734102</t>
  </si>
  <si>
    <t>Přesun hmot tonážní pro armatury v objektech v do 12 m</t>
  </si>
  <si>
    <t>-492850700</t>
  </si>
  <si>
    <t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</si>
  <si>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</si>
  <si>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</si>
  <si>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735111810R</t>
  </si>
  <si>
    <t>Demontáž stávajících litinových otopných těles</t>
  </si>
  <si>
    <t>1840642436</t>
  </si>
  <si>
    <t>735152452</t>
  </si>
  <si>
    <t>Otopné těleso panelové VK dvoudeskové 1 přídavná přestupní plocha výška/délka 500/500 mm výkon 559 W, vč. montážní sady</t>
  </si>
  <si>
    <t>2025123511</t>
  </si>
  <si>
    <t>998735102</t>
  </si>
  <si>
    <t>Přesun hmot tonážní pro otopná tělesa v objektech v do 12 m</t>
  </si>
  <si>
    <t>550842110</t>
  </si>
  <si>
    <t>Přesun hmot pro otopná tělesa  stanovený z hmotnosti přesunovaného materiálu vodorovná dopravní vzdálenost do 50 m v objektech výšky přes 6 do 12 m</t>
  </si>
  <si>
    <t>783601713</t>
  </si>
  <si>
    <t>Odmaštění vodou ředitelným odmašťovačem potrubí DN do 50 mm</t>
  </si>
  <si>
    <t>52748602</t>
  </si>
  <si>
    <t>Příprava podkladu armatur a kovových potrubí před provedením nátěru potrubí do DN 50 mm odmaštěním, odmašťovačem vodou ředitelným</t>
  </si>
  <si>
    <t>783606863</t>
  </si>
  <si>
    <t>Odstranění nátěrů z potrubí DN do 50 mm odstraňovačem nátěrů</t>
  </si>
  <si>
    <t>-36461258</t>
  </si>
  <si>
    <t>Odstranění nátěrů z armatur a kovových potrubí potrubí do DN 50 mm odstraňovačem nátěrů</t>
  </si>
  <si>
    <t>783614551</t>
  </si>
  <si>
    <t>Základní jednonásobný syntetický nátěr potrubí DN do 50 mm</t>
  </si>
  <si>
    <t>-1276080622</t>
  </si>
  <si>
    <t>Základní nátěr armatur a kovových potrubí jednonásobný potrubí do DN 50 mm syntetický</t>
  </si>
  <si>
    <t>783647610R</t>
  </si>
  <si>
    <t>Krycí dvojnásobný nátěr potrubí DN do 50 mm</t>
  </si>
  <si>
    <t>2114428622</t>
  </si>
  <si>
    <t>Krycí nátěr (email) armatur a kovových potrubí potrubí do DN 50 mm dvojnásobný polyuretanový</t>
  </si>
  <si>
    <t>"vytápění" 80</t>
  </si>
  <si>
    <t>OST</t>
  </si>
  <si>
    <t>Ostatní</t>
  </si>
  <si>
    <t>OST01,1</t>
  </si>
  <si>
    <t>Nepředvídatelné práce</t>
  </si>
  <si>
    <t>2060645320</t>
  </si>
  <si>
    <t>OST01,3</t>
  </si>
  <si>
    <t>Stavební práce a přípomoce</t>
  </si>
  <si>
    <t>751906483</t>
  </si>
  <si>
    <t>Stavební práce a přípomoce, Zajištění prostupů přes stavební konstrukce, uložení potrubí do podlahy, apod., vč. zapravení utěsnění prostupů</t>
  </si>
  <si>
    <t>OST01,4</t>
  </si>
  <si>
    <t>Ochranné trubky pro potrubí zdravotně technických rozvodů přes stropy, stěny, dilatace, apod.</t>
  </si>
  <si>
    <t>-201218348</t>
  </si>
  <si>
    <t>OST01,5</t>
  </si>
  <si>
    <t>Koordinace tras potrubních rozvodů</t>
  </si>
  <si>
    <t>1545486043</t>
  </si>
  <si>
    <t>003 - Ostatní a vedlejší náklady</t>
  </si>
  <si>
    <t>ost - Ostatní</t>
  </si>
  <si>
    <t xml:space="preserve">    OST 01 - Ostatní a vedlejší náklady</t>
  </si>
  <si>
    <t>ost</t>
  </si>
  <si>
    <t>OST 01</t>
  </si>
  <si>
    <t>Ost 01,1</t>
  </si>
  <si>
    <t>Zajištění splnění podmínek vyplývajících z vydaných rozhodnutí a povolení stavby dle zadávací dokumentace a plánu bezpečnosti</t>
  </si>
  <si>
    <t>1708103577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</si>
  <si>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</si>
  <si>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</si>
  <si>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</si>
  <si>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1369480100</t>
  </si>
  <si>
    <t>Ost 01,3</t>
  </si>
  <si>
    <t>Náklady na dozor projektanta při realizaci</t>
  </si>
  <si>
    <t>1897546947</t>
  </si>
  <si>
    <t>Ost 01,4</t>
  </si>
  <si>
    <t>Náklady na dokumentaci skutečného provedení stavby</t>
  </si>
  <si>
    <t>-349907092</t>
  </si>
  <si>
    <t>Náklady na dokumentaci skutečného provedení stavby, vč. části elektro</t>
  </si>
  <si>
    <t>Ost 01,5</t>
  </si>
  <si>
    <t>Zajištění všech dokladů a revizí nutných pro předání stavby a vydání kolaudačního souhlasu</t>
  </si>
  <si>
    <t>-231213033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</si>
  <si>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</si>
  <si>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</si>
  <si>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322501798</t>
  </si>
  <si>
    <t>Ost 01,7</t>
  </si>
  <si>
    <t>Technická řešení - návrh a projednání nutných odchylek a změn oproti PD zjištěných v průběhu stavby</t>
  </si>
  <si>
    <t>922613195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</si>
  <si>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</si>
  <si>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</si>
  <si>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</si>
  <si>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-1945167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</si>
  <si>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</si>
  <si>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</si>
  <si>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</si>
  <si>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-821043417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</si>
  <si>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</si>
  <si>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</si>
  <si>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</si>
  <si>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-494204513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</si>
  <si>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</si>
  <si>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</si>
  <si>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</si>
  <si>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-311677613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</si>
  <si>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</si>
  <si>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</si>
  <si>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</si>
  <si>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3357199</t>
  </si>
  <si>
    <t>Ost 01,16</t>
  </si>
  <si>
    <t>Provozní vlivy</t>
  </si>
  <si>
    <t>-629061470</t>
  </si>
  <si>
    <t>Otopná tělesa panelová VK dvoudesková PN 1,0 MPa, T do 110°C s jednou přídavnou přestupní plochou výšky tělesa 500 mm stavební délky / výkonu 500 mm / 559 W
Sada pro uchycení otopného tělesa VK, sada obsahuje 2x konzolu, vruty 8x60 mm, hmoždinky Ø10 mm. Povrchová úprava těles a příslušenství bude vhodná do daného prostředí se zvýšenou agresivitou – veřejné WC a umývárny.</t>
  </si>
  <si>
    <t xml:space="preserve">obklad keramický např. 500x250mm (barevný odstín) min. tl. 7mm </t>
  </si>
  <si>
    <t>392,466*6 'Přepočtené koeficientem množství</t>
  </si>
  <si>
    <t>48,6*1,15 'Přepočtené koeficientem množství</t>
  </si>
  <si>
    <t>Samonivelační polymercementová stěrka podlah pevnosti 30 MPa tl 10 mm - 20, vč. penetrace</t>
  </si>
  <si>
    <t>Příprava podkladu před provedením dlažby samonivelační stěrka min.pevnosti 30 MPa, tloušťky přes 10 do 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</si>
</sst>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9"/>
      <name val="Arial CE"/>
      <charset val="238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>
      <alignment vertical="center" wrapText="1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2" fillId="3" borderId="22" xfId="0" applyNumberFormat="1" applyFont="1" applyFill="1" applyBorder="1" applyAlignment="1" applyProtection="1">
      <alignment vertical="center"/>
      <protection locked="0"/>
    </xf>
    <xf numFmtId="4" fontId="43" fillId="3" borderId="22" xfId="0" applyNumberFormat="1" applyFont="1" applyFill="1" applyBorder="1" applyAlignment="1" applyProtection="1">
      <alignment vertical="center"/>
      <protection locked="0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 x14ac:dyDescent="0.2">
      <c r="B5" s="21"/>
      <c r="D5" s="25" t="s">
        <v>13</v>
      </c>
      <c r="K5" s="258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1"/>
      <c r="BE5" s="255" t="s">
        <v>15</v>
      </c>
      <c r="BS5" s="18" t="s">
        <v>6</v>
      </c>
    </row>
    <row r="6" spans="1:74" s="1" customFormat="1" ht="36.950000000000003" customHeight="1" x14ac:dyDescent="0.2">
      <c r="B6" s="21"/>
      <c r="D6" s="27" t="s">
        <v>16</v>
      </c>
      <c r="K6" s="259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21"/>
      <c r="BE6" s="256"/>
      <c r="BS6" s="18" t="s">
        <v>6</v>
      </c>
    </row>
    <row r="7" spans="1:74" s="1" customFormat="1" ht="12" customHeight="1" x14ac:dyDescent="0.2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56"/>
      <c r="BS7" s="18" t="s">
        <v>6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56"/>
      <c r="BS8" s="18" t="s">
        <v>6</v>
      </c>
    </row>
    <row r="9" spans="1:74" s="1" customFormat="1" ht="14.45" customHeight="1" x14ac:dyDescent="0.2">
      <c r="B9" s="21"/>
      <c r="AR9" s="21"/>
      <c r="BE9" s="256"/>
      <c r="BS9" s="18" t="s">
        <v>6</v>
      </c>
    </row>
    <row r="10" spans="1:74" s="1" customFormat="1" ht="12" customHeight="1" x14ac:dyDescent="0.2">
      <c r="B10" s="21"/>
      <c r="D10" s="28" t="s">
        <v>24</v>
      </c>
      <c r="AK10" s="28" t="s">
        <v>25</v>
      </c>
      <c r="AN10" s="26" t="s">
        <v>1</v>
      </c>
      <c r="AR10" s="21"/>
      <c r="BE10" s="256"/>
      <c r="BS10" s="18" t="s">
        <v>6</v>
      </c>
    </row>
    <row r="11" spans="1:74" s="1" customFormat="1" ht="18.399999999999999" customHeight="1" x14ac:dyDescent="0.2">
      <c r="B11" s="21"/>
      <c r="E11" s="26" t="s">
        <v>26</v>
      </c>
      <c r="AK11" s="28" t="s">
        <v>27</v>
      </c>
      <c r="AN11" s="26" t="s">
        <v>1</v>
      </c>
      <c r="AR11" s="21"/>
      <c r="BE11" s="256"/>
      <c r="BS11" s="18" t="s">
        <v>6</v>
      </c>
    </row>
    <row r="12" spans="1:74" s="1" customFormat="1" ht="6.95" customHeight="1" x14ac:dyDescent="0.2">
      <c r="B12" s="21"/>
      <c r="AR12" s="21"/>
      <c r="BE12" s="256"/>
      <c r="BS12" s="18" t="s">
        <v>6</v>
      </c>
    </row>
    <row r="13" spans="1:74" s="1" customFormat="1" ht="12" customHeight="1" x14ac:dyDescent="0.2">
      <c r="B13" s="21"/>
      <c r="D13" s="28" t="s">
        <v>28</v>
      </c>
      <c r="AK13" s="28" t="s">
        <v>25</v>
      </c>
      <c r="AN13" s="30" t="s">
        <v>29</v>
      </c>
      <c r="AR13" s="21"/>
      <c r="BE13" s="256"/>
      <c r="BS13" s="18" t="s">
        <v>6</v>
      </c>
    </row>
    <row r="14" spans="1:74" ht="12.75" x14ac:dyDescent="0.2">
      <c r="B14" s="21"/>
      <c r="E14" s="260" t="s">
        <v>29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27</v>
      </c>
      <c r="AN14" s="30" t="s">
        <v>29</v>
      </c>
      <c r="AR14" s="21"/>
      <c r="BE14" s="256"/>
      <c r="BS14" s="18" t="s">
        <v>6</v>
      </c>
    </row>
    <row r="15" spans="1:74" s="1" customFormat="1" ht="6.95" customHeight="1" x14ac:dyDescent="0.2">
      <c r="B15" s="21"/>
      <c r="AR15" s="21"/>
      <c r="BE15" s="256"/>
      <c r="BS15" s="18" t="s">
        <v>3</v>
      </c>
    </row>
    <row r="16" spans="1:74" s="1" customFormat="1" ht="12" customHeight="1" x14ac:dyDescent="0.2">
      <c r="B16" s="21"/>
      <c r="D16" s="28" t="s">
        <v>30</v>
      </c>
      <c r="AK16" s="28" t="s">
        <v>25</v>
      </c>
      <c r="AN16" s="26" t="s">
        <v>1</v>
      </c>
      <c r="AR16" s="21"/>
      <c r="BE16" s="256"/>
      <c r="BS16" s="18" t="s">
        <v>3</v>
      </c>
    </row>
    <row r="17" spans="1:71" s="1" customFormat="1" ht="18.399999999999999" customHeight="1" x14ac:dyDescent="0.2">
      <c r="B17" s="21"/>
      <c r="E17" s="26" t="s">
        <v>31</v>
      </c>
      <c r="AK17" s="28" t="s">
        <v>27</v>
      </c>
      <c r="AN17" s="26" t="s">
        <v>1</v>
      </c>
      <c r="AR17" s="21"/>
      <c r="BE17" s="256"/>
      <c r="BS17" s="18" t="s">
        <v>32</v>
      </c>
    </row>
    <row r="18" spans="1:71" s="1" customFormat="1" ht="6.95" customHeight="1" x14ac:dyDescent="0.2">
      <c r="B18" s="21"/>
      <c r="AR18" s="21"/>
      <c r="BE18" s="256"/>
      <c r="BS18" s="18" t="s">
        <v>6</v>
      </c>
    </row>
    <row r="19" spans="1:71" s="1" customFormat="1" ht="12" customHeight="1" x14ac:dyDescent="0.2">
      <c r="B19" s="21"/>
      <c r="D19" s="28" t="s">
        <v>33</v>
      </c>
      <c r="AK19" s="28" t="s">
        <v>25</v>
      </c>
      <c r="AN19" s="26" t="s">
        <v>1</v>
      </c>
      <c r="AR19" s="21"/>
      <c r="BE19" s="256"/>
      <c r="BS19" s="18" t="s">
        <v>6</v>
      </c>
    </row>
    <row r="20" spans="1:71" s="1" customFormat="1" ht="18.399999999999999" customHeight="1" x14ac:dyDescent="0.2">
      <c r="B20" s="21"/>
      <c r="E20" s="26" t="s">
        <v>21</v>
      </c>
      <c r="AK20" s="28" t="s">
        <v>27</v>
      </c>
      <c r="AN20" s="26" t="s">
        <v>1</v>
      </c>
      <c r="AR20" s="21"/>
      <c r="BE20" s="256"/>
      <c r="BS20" s="18" t="s">
        <v>32</v>
      </c>
    </row>
    <row r="21" spans="1:71" s="1" customFormat="1" ht="6.95" customHeight="1" x14ac:dyDescent="0.2">
      <c r="B21" s="21"/>
      <c r="AR21" s="21"/>
      <c r="BE21" s="256"/>
    </row>
    <row r="22" spans="1:71" s="1" customFormat="1" ht="12" customHeight="1" x14ac:dyDescent="0.2">
      <c r="B22" s="21"/>
      <c r="D22" s="28" t="s">
        <v>34</v>
      </c>
      <c r="AR22" s="21"/>
      <c r="BE22" s="256"/>
    </row>
    <row r="23" spans="1:71" s="1" customFormat="1" ht="16.5" customHeight="1" x14ac:dyDescent="0.2">
      <c r="B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1"/>
      <c r="BE23" s="256"/>
    </row>
    <row r="24" spans="1:71" s="1" customFormat="1" ht="6.95" customHeight="1" x14ac:dyDescent="0.2">
      <c r="B24" s="21"/>
      <c r="AR24" s="21"/>
      <c r="BE24" s="256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6"/>
    </row>
    <row r="26" spans="1:71" s="2" customFormat="1" ht="25.9" customHeight="1" x14ac:dyDescent="0.2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>
        <f>ROUND(AG94,2)</f>
        <v>241643.8</v>
      </c>
      <c r="AL26" s="247"/>
      <c r="AM26" s="247"/>
      <c r="AN26" s="247"/>
      <c r="AO26" s="247"/>
      <c r="AP26" s="33"/>
      <c r="AQ26" s="33"/>
      <c r="AR26" s="34"/>
      <c r="BE26" s="256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6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36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38</v>
      </c>
      <c r="AL28" s="248"/>
      <c r="AM28" s="248"/>
      <c r="AN28" s="248"/>
      <c r="AO28" s="248"/>
      <c r="AP28" s="33"/>
      <c r="AQ28" s="33"/>
      <c r="AR28" s="34"/>
      <c r="BE28" s="256"/>
    </row>
    <row r="29" spans="1:71" s="3" customFormat="1" ht="14.45" customHeight="1" x14ac:dyDescent="0.2">
      <c r="B29" s="38"/>
      <c r="D29" s="28" t="s">
        <v>39</v>
      </c>
      <c r="F29" s="28" t="s">
        <v>40</v>
      </c>
      <c r="L29" s="240">
        <v>0.21</v>
      </c>
      <c r="M29" s="239"/>
      <c r="N29" s="239"/>
      <c r="O29" s="239"/>
      <c r="P29" s="239"/>
      <c r="W29" s="238">
        <f>ROUND(AZ94, 2)</f>
        <v>241643.8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50745.2</v>
      </c>
      <c r="AL29" s="239"/>
      <c r="AM29" s="239"/>
      <c r="AN29" s="239"/>
      <c r="AO29" s="239"/>
      <c r="AR29" s="38"/>
      <c r="BE29" s="257"/>
    </row>
    <row r="30" spans="1:71" s="3" customFormat="1" ht="14.45" customHeight="1" x14ac:dyDescent="0.2">
      <c r="B30" s="38"/>
      <c r="F30" s="28" t="s">
        <v>41</v>
      </c>
      <c r="L30" s="240">
        <v>0.15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8"/>
      <c r="BE30" s="257"/>
    </row>
    <row r="31" spans="1:71" s="3" customFormat="1" ht="14.45" hidden="1" customHeight="1" x14ac:dyDescent="0.2">
      <c r="B31" s="38"/>
      <c r="F31" s="28" t="s">
        <v>42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8"/>
      <c r="BE31" s="257"/>
    </row>
    <row r="32" spans="1:71" s="3" customFormat="1" ht="14.45" hidden="1" customHeight="1" x14ac:dyDescent="0.2">
      <c r="B32" s="38"/>
      <c r="F32" s="28" t="s">
        <v>43</v>
      </c>
      <c r="L32" s="240">
        <v>0.15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8"/>
      <c r="BE32" s="257"/>
    </row>
    <row r="33" spans="1:57" s="3" customFormat="1" ht="14.45" hidden="1" customHeight="1" x14ac:dyDescent="0.2">
      <c r="B33" s="38"/>
      <c r="F33" s="28" t="s">
        <v>44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8"/>
      <c r="BE33" s="257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6"/>
    </row>
    <row r="35" spans="1:57" s="2" customFormat="1" ht="25.9" customHeight="1" x14ac:dyDescent="0.2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4" t="s">
        <v>47</v>
      </c>
      <c r="Y35" s="252"/>
      <c r="Z35" s="252"/>
      <c r="AA35" s="252"/>
      <c r="AB35" s="252"/>
      <c r="AC35" s="41"/>
      <c r="AD35" s="41"/>
      <c r="AE35" s="41"/>
      <c r="AF35" s="41"/>
      <c r="AG35" s="41"/>
      <c r="AH35" s="41"/>
      <c r="AI35" s="41"/>
      <c r="AJ35" s="41"/>
      <c r="AK35" s="251">
        <f>SUM(AK26:AK33)</f>
        <v>292389</v>
      </c>
      <c r="AL35" s="252"/>
      <c r="AM35" s="252"/>
      <c r="AN35" s="252"/>
      <c r="AO35" s="253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13</v>
      </c>
      <c r="L84" s="4" t="str">
        <f>K5</f>
        <v>MartinPolach135</v>
      </c>
      <c r="AR84" s="52"/>
    </row>
    <row r="85" spans="1:91" s="5" customFormat="1" ht="36.950000000000003" customHeight="1" x14ac:dyDescent="0.2">
      <c r="B85" s="53"/>
      <c r="C85" s="54" t="s">
        <v>16</v>
      </c>
      <c r="L85" s="241" t="str">
        <f>K6</f>
        <v>ZŠ ČSA, Bohumín - Oprava sociálního zázemí hlavní budovy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3" t="str">
        <f>IF(AN8= "","",AN8)</f>
        <v>18. 11. 2020</v>
      </c>
      <c r="AN87" s="243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24" t="str">
        <f>IF(E17="","",E17)</f>
        <v>RP projekt s.r.o.</v>
      </c>
      <c r="AN89" s="225"/>
      <c r="AO89" s="225"/>
      <c r="AP89" s="225"/>
      <c r="AQ89" s="33"/>
      <c r="AR89" s="34"/>
      <c r="AS89" s="220" t="s">
        <v>55</v>
      </c>
      <c r="AT89" s="22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24" t="str">
        <f>IF(E20="","",E20)</f>
        <v xml:space="preserve"> </v>
      </c>
      <c r="AN90" s="225"/>
      <c r="AO90" s="225"/>
      <c r="AP90" s="225"/>
      <c r="AQ90" s="33"/>
      <c r="AR90" s="34"/>
      <c r="AS90" s="222"/>
      <c r="AT90" s="22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2"/>
      <c r="AT91" s="22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26" t="s">
        <v>56</v>
      </c>
      <c r="D92" s="227"/>
      <c r="E92" s="227"/>
      <c r="F92" s="227"/>
      <c r="G92" s="227"/>
      <c r="H92" s="61"/>
      <c r="I92" s="229" t="s">
        <v>57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8" t="s">
        <v>58</v>
      </c>
      <c r="AH92" s="227"/>
      <c r="AI92" s="227"/>
      <c r="AJ92" s="227"/>
      <c r="AK92" s="227"/>
      <c r="AL92" s="227"/>
      <c r="AM92" s="227"/>
      <c r="AN92" s="229" t="s">
        <v>59</v>
      </c>
      <c r="AO92" s="227"/>
      <c r="AP92" s="230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4">
        <f>ROUND(AG95,2)</f>
        <v>241643.8</v>
      </c>
      <c r="AH94" s="244"/>
      <c r="AI94" s="244"/>
      <c r="AJ94" s="244"/>
      <c r="AK94" s="244"/>
      <c r="AL94" s="244"/>
      <c r="AM94" s="244"/>
      <c r="AN94" s="245">
        <f>SUM(AG94,AT94)</f>
        <v>292389</v>
      </c>
      <c r="AO94" s="245"/>
      <c r="AP94" s="245"/>
      <c r="AQ94" s="73" t="s">
        <v>1</v>
      </c>
      <c r="AR94" s="69"/>
      <c r="AS94" s="74">
        <f>ROUND(AS95,2)</f>
        <v>0</v>
      </c>
      <c r="AT94" s="75">
        <f>ROUND(SUM(AV94:AW94),2)</f>
        <v>50745.2</v>
      </c>
      <c r="AU94" s="76">
        <f>ROUND(AU95,5)</f>
        <v>0</v>
      </c>
      <c r="AV94" s="75">
        <f>ROUND(AZ94*L29,2)</f>
        <v>50745.2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241643.8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 x14ac:dyDescent="0.2">
      <c r="B95" s="80"/>
      <c r="C95" s="81"/>
      <c r="D95" s="237" t="s">
        <v>79</v>
      </c>
      <c r="E95" s="237"/>
      <c r="F95" s="237"/>
      <c r="G95" s="237"/>
      <c r="H95" s="237"/>
      <c r="I95" s="82"/>
      <c r="J95" s="237" t="s">
        <v>17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4">
        <f>ROUND(SUM(AG96:AG98),2)</f>
        <v>241643.8</v>
      </c>
      <c r="AH95" s="235"/>
      <c r="AI95" s="235"/>
      <c r="AJ95" s="235"/>
      <c r="AK95" s="235"/>
      <c r="AL95" s="235"/>
      <c r="AM95" s="235"/>
      <c r="AN95" s="236">
        <f>SUM(AG95,AT95)</f>
        <v>292389</v>
      </c>
      <c r="AO95" s="235"/>
      <c r="AP95" s="235"/>
      <c r="AQ95" s="83" t="s">
        <v>80</v>
      </c>
      <c r="AR95" s="80"/>
      <c r="AS95" s="84">
        <f>ROUND(SUM(AS96:AS98),2)</f>
        <v>0</v>
      </c>
      <c r="AT95" s="85">
        <f>ROUND(SUM(AV95:AW95),2)</f>
        <v>50745.2</v>
      </c>
      <c r="AU95" s="86">
        <f>ROUND(SUM(AU96:AU98),5)</f>
        <v>0</v>
      </c>
      <c r="AV95" s="85">
        <f>ROUND(AZ95*L29,2)</f>
        <v>50745.2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ROUND(SUM(AZ96:AZ98),2)</f>
        <v>241643.8</v>
      </c>
      <c r="BA95" s="85">
        <f>ROUND(SUM(BA96:BA98),2)</f>
        <v>0</v>
      </c>
      <c r="BB95" s="85">
        <f>ROUND(SUM(BB96:BB98),2)</f>
        <v>0</v>
      </c>
      <c r="BC95" s="85">
        <f>ROUND(SUM(BC96:BC98),2)</f>
        <v>0</v>
      </c>
      <c r="BD95" s="87">
        <f>ROUND(SUM(BD96:BD98),2)</f>
        <v>0</v>
      </c>
      <c r="BS95" s="88" t="s">
        <v>74</v>
      </c>
      <c r="BT95" s="88" t="s">
        <v>81</v>
      </c>
      <c r="BU95" s="88" t="s">
        <v>76</v>
      </c>
      <c r="BV95" s="88" t="s">
        <v>77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4" customFormat="1" ht="16.5" customHeight="1" x14ac:dyDescent="0.2">
      <c r="A96" s="89" t="s">
        <v>84</v>
      </c>
      <c r="B96" s="52"/>
      <c r="C96" s="10"/>
      <c r="D96" s="10"/>
      <c r="E96" s="231" t="s">
        <v>85</v>
      </c>
      <c r="F96" s="231"/>
      <c r="G96" s="231"/>
      <c r="H96" s="231"/>
      <c r="I96" s="231"/>
      <c r="J96" s="10"/>
      <c r="K96" s="231" t="s">
        <v>86</v>
      </c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32">
        <f>'001 - Stavební část'!J32</f>
        <v>241643.8</v>
      </c>
      <c r="AH96" s="233"/>
      <c r="AI96" s="233"/>
      <c r="AJ96" s="233"/>
      <c r="AK96" s="233"/>
      <c r="AL96" s="233"/>
      <c r="AM96" s="233"/>
      <c r="AN96" s="232">
        <f>SUM(AG96,AT96)</f>
        <v>292389</v>
      </c>
      <c r="AO96" s="233"/>
      <c r="AP96" s="233"/>
      <c r="AQ96" s="90" t="s">
        <v>87</v>
      </c>
      <c r="AR96" s="52"/>
      <c r="AS96" s="91">
        <v>0</v>
      </c>
      <c r="AT96" s="92">
        <f>ROUND(SUM(AV96:AW96),2)</f>
        <v>50745.2</v>
      </c>
      <c r="AU96" s="93">
        <f>'001 - Stavební část'!P137</f>
        <v>0</v>
      </c>
      <c r="AV96" s="92">
        <f>'001 - Stavební část'!J35</f>
        <v>50745.2</v>
      </c>
      <c r="AW96" s="92">
        <f>'001 - Stavební část'!J36</f>
        <v>0</v>
      </c>
      <c r="AX96" s="92">
        <f>'001 - Stavební část'!J37</f>
        <v>0</v>
      </c>
      <c r="AY96" s="92">
        <f>'001 - Stavební část'!J38</f>
        <v>0</v>
      </c>
      <c r="AZ96" s="92">
        <f>'001 - Stavební část'!F35</f>
        <v>241643.8</v>
      </c>
      <c r="BA96" s="92">
        <f>'001 - Stavební část'!F36</f>
        <v>0</v>
      </c>
      <c r="BB96" s="92">
        <f>'001 - Stavební část'!F37</f>
        <v>0</v>
      </c>
      <c r="BC96" s="92">
        <f>'001 - Stavební část'!F38</f>
        <v>0</v>
      </c>
      <c r="BD96" s="94">
        <f>'001 - Stavební část'!F39</f>
        <v>0</v>
      </c>
      <c r="BT96" s="26" t="s">
        <v>83</v>
      </c>
      <c r="BV96" s="26" t="s">
        <v>77</v>
      </c>
      <c r="BW96" s="26" t="s">
        <v>88</v>
      </c>
      <c r="BX96" s="26" t="s">
        <v>82</v>
      </c>
      <c r="CL96" s="26" t="s">
        <v>1</v>
      </c>
    </row>
    <row r="97" spans="1:90" s="4" customFormat="1" ht="16.5" customHeight="1" x14ac:dyDescent="0.2">
      <c r="A97" s="89" t="s">
        <v>84</v>
      </c>
      <c r="B97" s="52"/>
      <c r="C97" s="10"/>
      <c r="D97" s="10"/>
      <c r="E97" s="231" t="s">
        <v>89</v>
      </c>
      <c r="F97" s="231"/>
      <c r="G97" s="231"/>
      <c r="H97" s="231"/>
      <c r="I97" s="231"/>
      <c r="J97" s="10"/>
      <c r="K97" s="231" t="s">
        <v>90</v>
      </c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32">
        <f>'002 - Zdravotechnika'!J32</f>
        <v>0</v>
      </c>
      <c r="AH97" s="233"/>
      <c r="AI97" s="233"/>
      <c r="AJ97" s="233"/>
      <c r="AK97" s="233"/>
      <c r="AL97" s="233"/>
      <c r="AM97" s="233"/>
      <c r="AN97" s="232">
        <f>SUM(AG97,AT97)</f>
        <v>0</v>
      </c>
      <c r="AO97" s="233"/>
      <c r="AP97" s="233"/>
      <c r="AQ97" s="90" t="s">
        <v>87</v>
      </c>
      <c r="AR97" s="52"/>
      <c r="AS97" s="91">
        <v>0</v>
      </c>
      <c r="AT97" s="92">
        <f>ROUND(SUM(AV97:AW97),2)</f>
        <v>0</v>
      </c>
      <c r="AU97" s="93">
        <f>'002 - Zdravotechnika'!P134</f>
        <v>0</v>
      </c>
      <c r="AV97" s="92">
        <f>'002 - Zdravotechnika'!J35</f>
        <v>0</v>
      </c>
      <c r="AW97" s="92">
        <f>'002 - Zdravotechnika'!J36</f>
        <v>0</v>
      </c>
      <c r="AX97" s="92">
        <f>'002 - Zdravotechnika'!J37</f>
        <v>0</v>
      </c>
      <c r="AY97" s="92">
        <f>'002 - Zdravotechnika'!J38</f>
        <v>0</v>
      </c>
      <c r="AZ97" s="92">
        <f>'002 - Zdravotechnika'!F35</f>
        <v>0</v>
      </c>
      <c r="BA97" s="92">
        <f>'002 - Zdravotechnika'!F36</f>
        <v>0</v>
      </c>
      <c r="BB97" s="92">
        <f>'002 - Zdravotechnika'!F37</f>
        <v>0</v>
      </c>
      <c r="BC97" s="92">
        <f>'002 - Zdravotechnika'!F38</f>
        <v>0</v>
      </c>
      <c r="BD97" s="94">
        <f>'002 - Zdravotechnika'!F39</f>
        <v>0</v>
      </c>
      <c r="BT97" s="26" t="s">
        <v>83</v>
      </c>
      <c r="BV97" s="26" t="s">
        <v>77</v>
      </c>
      <c r="BW97" s="26" t="s">
        <v>91</v>
      </c>
      <c r="BX97" s="26" t="s">
        <v>82</v>
      </c>
      <c r="CL97" s="26" t="s">
        <v>1</v>
      </c>
    </row>
    <row r="98" spans="1:90" s="4" customFormat="1" ht="16.5" customHeight="1" x14ac:dyDescent="0.2">
      <c r="A98" s="89" t="s">
        <v>84</v>
      </c>
      <c r="B98" s="52"/>
      <c r="C98" s="10"/>
      <c r="D98" s="10"/>
      <c r="E98" s="231" t="s">
        <v>92</v>
      </c>
      <c r="F98" s="231"/>
      <c r="G98" s="231"/>
      <c r="H98" s="231"/>
      <c r="I98" s="231"/>
      <c r="J98" s="10"/>
      <c r="K98" s="231" t="s">
        <v>93</v>
      </c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2">
        <f>'003 - Ostatní a vedlejší ...'!J32</f>
        <v>0</v>
      </c>
      <c r="AH98" s="233"/>
      <c r="AI98" s="233"/>
      <c r="AJ98" s="233"/>
      <c r="AK98" s="233"/>
      <c r="AL98" s="233"/>
      <c r="AM98" s="233"/>
      <c r="AN98" s="232">
        <f>SUM(AG98,AT98)</f>
        <v>0</v>
      </c>
      <c r="AO98" s="233"/>
      <c r="AP98" s="233"/>
      <c r="AQ98" s="90" t="s">
        <v>87</v>
      </c>
      <c r="AR98" s="52"/>
      <c r="AS98" s="95">
        <v>0</v>
      </c>
      <c r="AT98" s="96">
        <f>ROUND(SUM(AV98:AW98),2)</f>
        <v>0</v>
      </c>
      <c r="AU98" s="97">
        <f>'003 - Ostatní a vedlejší ...'!P122</f>
        <v>0</v>
      </c>
      <c r="AV98" s="96">
        <f>'003 - Ostatní a vedlejší ...'!J35</f>
        <v>0</v>
      </c>
      <c r="AW98" s="96">
        <f>'003 - Ostatní a vedlejší ...'!J36</f>
        <v>0</v>
      </c>
      <c r="AX98" s="96">
        <f>'003 - Ostatní a vedlejší ...'!J37</f>
        <v>0</v>
      </c>
      <c r="AY98" s="96">
        <f>'003 - Ostatní a vedlejší ...'!J38</f>
        <v>0</v>
      </c>
      <c r="AZ98" s="96">
        <f>'003 - Ostatní a vedlejší ...'!F35</f>
        <v>0</v>
      </c>
      <c r="BA98" s="96">
        <f>'003 - Ostatní a vedlejší ...'!F36</f>
        <v>0</v>
      </c>
      <c r="BB98" s="96">
        <f>'003 - Ostatní a vedlejší ...'!F37</f>
        <v>0</v>
      </c>
      <c r="BC98" s="96">
        <f>'003 - Ostatní a vedlejší ...'!F38</f>
        <v>0</v>
      </c>
      <c r="BD98" s="98">
        <f>'003 - Ostatní a vedlejší ...'!F39</f>
        <v>0</v>
      </c>
      <c r="BT98" s="26" t="s">
        <v>83</v>
      </c>
      <c r="BV98" s="26" t="s">
        <v>77</v>
      </c>
      <c r="BW98" s="26" t="s">
        <v>94</v>
      </c>
      <c r="BX98" s="26" t="s">
        <v>82</v>
      </c>
      <c r="CL98" s="26" t="s">
        <v>1</v>
      </c>
    </row>
    <row r="99" spans="1:90" s="2" customFormat="1" ht="30" customHeight="1" x14ac:dyDescent="0.2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0" s="2" customFormat="1" ht="6.95" customHeight="1" x14ac:dyDescent="0.2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G94:AM94"/>
    <mergeCell ref="AN94:AP94"/>
    <mergeCell ref="AN96:AP96"/>
    <mergeCell ref="E96:I96"/>
    <mergeCell ref="K96:AF96"/>
    <mergeCell ref="AG96:AM96"/>
    <mergeCell ref="AG95:AM95"/>
    <mergeCell ref="AN95:AP95"/>
    <mergeCell ref="J95:AF95"/>
    <mergeCell ref="D95:H95"/>
    <mergeCell ref="E98:I98"/>
    <mergeCell ref="K98:AF98"/>
    <mergeCell ref="K97:AF97"/>
    <mergeCell ref="AN97:AP97"/>
    <mergeCell ref="E97:I97"/>
    <mergeCell ref="AG97:AM97"/>
    <mergeCell ref="AS89:AT91"/>
    <mergeCell ref="AM89:AP89"/>
    <mergeCell ref="AM90:AP90"/>
    <mergeCell ref="C92:G92"/>
    <mergeCell ref="AG92:AM92"/>
    <mergeCell ref="AN92:AP92"/>
    <mergeCell ref="I92:AF92"/>
  </mergeCells>
  <hyperlinks>
    <hyperlink ref="A96" location="'001 - Stavební část'!C2" display="/"/>
    <hyperlink ref="A97" location="'002 - Zdravotechnika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0"/>
  <sheetViews>
    <sheetView showGridLines="0" workbookViewId="0">
      <selection activeCell="H490" sqref="H49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 x14ac:dyDescent="0.2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64" t="str">
        <f>'Rekapitulace stavby'!K6</f>
        <v>ZŠ ČSA, Bohumín - Oprava sociálního zázemí hlavní budovy</v>
      </c>
      <c r="F7" s="265"/>
      <c r="G7" s="265"/>
      <c r="H7" s="265"/>
      <c r="L7" s="21"/>
    </row>
    <row r="8" spans="1:46" s="1" customFormat="1" ht="12" customHeight="1" x14ac:dyDescent="0.2">
      <c r="B8" s="21"/>
      <c r="D8" s="28" t="s">
        <v>96</v>
      </c>
      <c r="L8" s="21"/>
    </row>
    <row r="9" spans="1:46" s="2" customFormat="1" ht="16.5" customHeight="1" x14ac:dyDescent="0.2">
      <c r="A9" s="33"/>
      <c r="B9" s="34"/>
      <c r="C9" s="33"/>
      <c r="D9" s="33"/>
      <c r="E9" s="264" t="s">
        <v>97</v>
      </c>
      <c r="F9" s="263"/>
      <c r="G9" s="263"/>
      <c r="H9" s="26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41" t="s">
        <v>99</v>
      </c>
      <c r="F11" s="263"/>
      <c r="G11" s="263"/>
      <c r="H11" s="26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18. 11. 2020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66" t="str">
        <f>'Rekapitulace stavby'!E14</f>
        <v>Vyplň údaj</v>
      </c>
      <c r="F20" s="258"/>
      <c r="G20" s="258"/>
      <c r="H20" s="258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62" t="s">
        <v>1</v>
      </c>
      <c r="F29" s="262"/>
      <c r="G29" s="262"/>
      <c r="H29" s="26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ROUND(J137, 2)</f>
        <v>241643.8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39</v>
      </c>
      <c r="E35" s="28" t="s">
        <v>40</v>
      </c>
      <c r="F35" s="105">
        <f>ROUND((SUM(BE137:BE489)),  2)</f>
        <v>241643.8</v>
      </c>
      <c r="G35" s="33"/>
      <c r="H35" s="33"/>
      <c r="I35" s="106">
        <v>0.21</v>
      </c>
      <c r="J35" s="105">
        <f>ROUND(((SUM(BE137:BE489))*I35),  2)</f>
        <v>50745.2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41</v>
      </c>
      <c r="F36" s="105">
        <f>ROUND((SUM(BF137:BF489)),  2)</f>
        <v>0</v>
      </c>
      <c r="G36" s="33"/>
      <c r="H36" s="33"/>
      <c r="I36" s="106">
        <v>0.15</v>
      </c>
      <c r="J36" s="105">
        <f>ROUND(((SUM(BF137:BF489))*I36),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42</v>
      </c>
      <c r="F37" s="105">
        <f>ROUND((SUM(BG137:BG489)),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43</v>
      </c>
      <c r="F38" s="105">
        <f>ROUND((SUM(BH137:BH489)),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44</v>
      </c>
      <c r="F39" s="105">
        <f>ROUND((SUM(BI137:BI489)),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292389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64" t="str">
        <f>E7</f>
        <v>ZŠ ČSA, Bohumín - Oprava sociálního zázemí hlavní budovy</v>
      </c>
      <c r="F85" s="265"/>
      <c r="G85" s="265"/>
      <c r="H85" s="26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96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64" t="s">
        <v>97</v>
      </c>
      <c r="F87" s="263"/>
      <c r="G87" s="263"/>
      <c r="H87" s="26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41" t="str">
        <f>E11</f>
        <v>001 - Stavební část</v>
      </c>
      <c r="F89" s="263"/>
      <c r="G89" s="263"/>
      <c r="H89" s="263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18. 11. 2020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 x14ac:dyDescent="0.2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J137</f>
        <v>241643.8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 x14ac:dyDescent="0.2">
      <c r="B99" s="118"/>
      <c r="D99" s="119" t="s">
        <v>105</v>
      </c>
      <c r="E99" s="120"/>
      <c r="F99" s="120"/>
      <c r="G99" s="120"/>
      <c r="H99" s="120"/>
      <c r="I99" s="120"/>
      <c r="J99" s="121">
        <f>J138</f>
        <v>0</v>
      </c>
      <c r="L99" s="118"/>
    </row>
    <row r="100" spans="1:47" s="10" customFormat="1" ht="19.899999999999999" customHeight="1" x14ac:dyDescent="0.2">
      <c r="B100" s="122"/>
      <c r="D100" s="123" t="s">
        <v>106</v>
      </c>
      <c r="E100" s="124"/>
      <c r="F100" s="124"/>
      <c r="G100" s="124"/>
      <c r="H100" s="124"/>
      <c r="I100" s="124"/>
      <c r="J100" s="125">
        <f>J139</f>
        <v>0</v>
      </c>
      <c r="L100" s="122"/>
    </row>
    <row r="101" spans="1:47" s="10" customFormat="1" ht="19.899999999999999" customHeight="1" x14ac:dyDescent="0.2">
      <c r="B101" s="122"/>
      <c r="D101" s="123" t="s">
        <v>107</v>
      </c>
      <c r="E101" s="124"/>
      <c r="F101" s="124"/>
      <c r="G101" s="124"/>
      <c r="H101" s="124"/>
      <c r="I101" s="124"/>
      <c r="J101" s="125">
        <f>J144</f>
        <v>0</v>
      </c>
      <c r="L101" s="122"/>
    </row>
    <row r="102" spans="1:47" s="10" customFormat="1" ht="19.899999999999999" customHeight="1" x14ac:dyDescent="0.2">
      <c r="B102" s="122"/>
      <c r="D102" s="123" t="s">
        <v>108</v>
      </c>
      <c r="E102" s="124"/>
      <c r="F102" s="124"/>
      <c r="G102" s="124"/>
      <c r="H102" s="124"/>
      <c r="I102" s="124"/>
      <c r="J102" s="125">
        <f>J188</f>
        <v>0</v>
      </c>
      <c r="L102" s="122"/>
    </row>
    <row r="103" spans="1:47" s="10" customFormat="1" ht="19.899999999999999" customHeight="1" x14ac:dyDescent="0.2">
      <c r="B103" s="122"/>
      <c r="D103" s="123" t="s">
        <v>109</v>
      </c>
      <c r="E103" s="124"/>
      <c r="F103" s="124"/>
      <c r="G103" s="124"/>
      <c r="H103" s="124"/>
      <c r="I103" s="124"/>
      <c r="J103" s="125">
        <f>J267</f>
        <v>0</v>
      </c>
      <c r="L103" s="122"/>
    </row>
    <row r="104" spans="1:47" s="10" customFormat="1" ht="19.899999999999999" customHeight="1" x14ac:dyDescent="0.2">
      <c r="B104" s="122"/>
      <c r="D104" s="123" t="s">
        <v>110</v>
      </c>
      <c r="E104" s="124"/>
      <c r="F104" s="124"/>
      <c r="G104" s="124"/>
      <c r="H104" s="124"/>
      <c r="I104" s="124"/>
      <c r="J104" s="125">
        <f>J277</f>
        <v>0</v>
      </c>
      <c r="L104" s="122"/>
    </row>
    <row r="105" spans="1:47" s="9" customFormat="1" ht="24.95" customHeight="1" x14ac:dyDescent="0.2">
      <c r="B105" s="118"/>
      <c r="D105" s="119" t="s">
        <v>111</v>
      </c>
      <c r="E105" s="120"/>
      <c r="F105" s="120"/>
      <c r="G105" s="120"/>
      <c r="H105" s="120"/>
      <c r="I105" s="120"/>
      <c r="J105" s="121">
        <f>J280</f>
        <v>241643.8</v>
      </c>
      <c r="L105" s="118"/>
    </row>
    <row r="106" spans="1:47" s="10" customFormat="1" ht="19.899999999999999" customHeight="1" x14ac:dyDescent="0.2">
      <c r="B106" s="122"/>
      <c r="D106" s="123" t="s">
        <v>112</v>
      </c>
      <c r="E106" s="124"/>
      <c r="F106" s="124"/>
      <c r="G106" s="124"/>
      <c r="H106" s="124"/>
      <c r="I106" s="124"/>
      <c r="J106" s="125">
        <f>J281</f>
        <v>0</v>
      </c>
      <c r="L106" s="122"/>
    </row>
    <row r="107" spans="1:47" s="10" customFormat="1" ht="19.899999999999999" customHeight="1" x14ac:dyDescent="0.2">
      <c r="B107" s="122"/>
      <c r="D107" s="123" t="s">
        <v>113</v>
      </c>
      <c r="E107" s="124"/>
      <c r="F107" s="124"/>
      <c r="G107" s="124"/>
      <c r="H107" s="124"/>
      <c r="I107" s="124"/>
      <c r="J107" s="125">
        <f>J302</f>
        <v>75000</v>
      </c>
      <c r="L107" s="122"/>
    </row>
    <row r="108" spans="1:47" s="10" customFormat="1" ht="19.899999999999999" customHeight="1" x14ac:dyDescent="0.2">
      <c r="B108" s="122"/>
      <c r="D108" s="123" t="s">
        <v>114</v>
      </c>
      <c r="E108" s="124"/>
      <c r="F108" s="124"/>
      <c r="G108" s="124"/>
      <c r="H108" s="124"/>
      <c r="I108" s="124"/>
      <c r="J108" s="125">
        <f>J307</f>
        <v>0</v>
      </c>
      <c r="L108" s="122"/>
    </row>
    <row r="109" spans="1:47" s="10" customFormat="1" ht="19.899999999999999" customHeight="1" x14ac:dyDescent="0.2">
      <c r="B109" s="122"/>
      <c r="D109" s="123" t="s">
        <v>115</v>
      </c>
      <c r="E109" s="124"/>
      <c r="F109" s="124"/>
      <c r="G109" s="124"/>
      <c r="H109" s="124"/>
      <c r="I109" s="124"/>
      <c r="J109" s="125">
        <f>J331</f>
        <v>0</v>
      </c>
      <c r="L109" s="122"/>
    </row>
    <row r="110" spans="1:47" s="10" customFormat="1" ht="19.899999999999999" customHeight="1" x14ac:dyDescent="0.2">
      <c r="B110" s="122"/>
      <c r="D110" s="123" t="s">
        <v>116</v>
      </c>
      <c r="E110" s="124"/>
      <c r="F110" s="124"/>
      <c r="G110" s="124"/>
      <c r="H110" s="124"/>
      <c r="I110" s="124"/>
      <c r="J110" s="125">
        <f>J354</f>
        <v>0</v>
      </c>
      <c r="L110" s="122"/>
    </row>
    <row r="111" spans="1:47" s="10" customFormat="1" ht="19.899999999999999" customHeight="1" x14ac:dyDescent="0.2">
      <c r="B111" s="122"/>
      <c r="D111" s="123" t="s">
        <v>117</v>
      </c>
      <c r="E111" s="124"/>
      <c r="F111" s="124"/>
      <c r="G111" s="124"/>
      <c r="H111" s="124"/>
      <c r="I111" s="124"/>
      <c r="J111" s="125">
        <f>J363</f>
        <v>40095</v>
      </c>
      <c r="L111" s="122"/>
    </row>
    <row r="112" spans="1:47" s="10" customFormat="1" ht="19.899999999999999" customHeight="1" x14ac:dyDescent="0.2">
      <c r="B112" s="122"/>
      <c r="D112" s="123" t="s">
        <v>118</v>
      </c>
      <c r="E112" s="124"/>
      <c r="F112" s="124"/>
      <c r="G112" s="124"/>
      <c r="H112" s="124"/>
      <c r="I112" s="124"/>
      <c r="J112" s="125">
        <f>J413</f>
        <v>126548.8</v>
      </c>
      <c r="L112" s="122"/>
    </row>
    <row r="113" spans="1:31" s="10" customFormat="1" ht="19.899999999999999" customHeight="1" x14ac:dyDescent="0.2">
      <c r="B113" s="122"/>
      <c r="D113" s="123" t="s">
        <v>119</v>
      </c>
      <c r="E113" s="124"/>
      <c r="F113" s="124"/>
      <c r="G113" s="124"/>
      <c r="H113" s="124"/>
      <c r="I113" s="124"/>
      <c r="J113" s="125">
        <f>J467</f>
        <v>0</v>
      </c>
      <c r="L113" s="122"/>
    </row>
    <row r="114" spans="1:31" s="10" customFormat="1" ht="19.899999999999999" customHeight="1" x14ac:dyDescent="0.2">
      <c r="B114" s="122"/>
      <c r="D114" s="123" t="s">
        <v>120</v>
      </c>
      <c r="E114" s="124"/>
      <c r="F114" s="124"/>
      <c r="G114" s="124"/>
      <c r="H114" s="124"/>
      <c r="I114" s="124"/>
      <c r="J114" s="125">
        <f>J475</f>
        <v>0</v>
      </c>
      <c r="L114" s="122"/>
    </row>
    <row r="115" spans="1:31" s="9" customFormat="1" ht="24.95" customHeight="1" x14ac:dyDescent="0.2">
      <c r="B115" s="118"/>
      <c r="D115" s="119" t="s">
        <v>121</v>
      </c>
      <c r="E115" s="120"/>
      <c r="F115" s="120"/>
      <c r="G115" s="120"/>
      <c r="H115" s="120"/>
      <c r="I115" s="120"/>
      <c r="J115" s="121">
        <f>J485</f>
        <v>0</v>
      </c>
      <c r="L115" s="118"/>
    </row>
    <row r="116" spans="1:31" s="2" customFormat="1" ht="21.7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 x14ac:dyDescent="0.2">
      <c r="A117" s="33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 x14ac:dyDescent="0.2">
      <c r="A121" s="33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 x14ac:dyDescent="0.2">
      <c r="A122" s="33"/>
      <c r="B122" s="34"/>
      <c r="C122" s="22" t="s">
        <v>122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 x14ac:dyDescent="0.2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 x14ac:dyDescent="0.2">
      <c r="A124" s="33"/>
      <c r="B124" s="34"/>
      <c r="C124" s="28" t="s">
        <v>16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 x14ac:dyDescent="0.2">
      <c r="A125" s="33"/>
      <c r="B125" s="34"/>
      <c r="C125" s="33"/>
      <c r="D125" s="33"/>
      <c r="E125" s="264" t="str">
        <f>E7</f>
        <v>ZŠ ČSA, Bohumín - Oprava sociálního zázemí hlavní budovy</v>
      </c>
      <c r="F125" s="265"/>
      <c r="G125" s="265"/>
      <c r="H125" s="265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1" customFormat="1" ht="12" customHeight="1" x14ac:dyDescent="0.2">
      <c r="B126" s="21"/>
      <c r="C126" s="28" t="s">
        <v>96</v>
      </c>
      <c r="L126" s="21"/>
    </row>
    <row r="127" spans="1:31" s="2" customFormat="1" ht="16.5" customHeight="1" x14ac:dyDescent="0.2">
      <c r="A127" s="33"/>
      <c r="B127" s="34"/>
      <c r="C127" s="33"/>
      <c r="D127" s="33"/>
      <c r="E127" s="264" t="s">
        <v>97</v>
      </c>
      <c r="F127" s="263"/>
      <c r="G127" s="263"/>
      <c r="H127" s="26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 x14ac:dyDescent="0.2">
      <c r="A128" s="33"/>
      <c r="B128" s="34"/>
      <c r="C128" s="28" t="s">
        <v>98</v>
      </c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 x14ac:dyDescent="0.2">
      <c r="A129" s="33"/>
      <c r="B129" s="34"/>
      <c r="C129" s="33"/>
      <c r="D129" s="33"/>
      <c r="E129" s="241" t="str">
        <f>E11</f>
        <v>001 - Stavební část</v>
      </c>
      <c r="F129" s="263"/>
      <c r="G129" s="263"/>
      <c r="H129" s="26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 x14ac:dyDescent="0.2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 x14ac:dyDescent="0.2">
      <c r="A131" s="33"/>
      <c r="B131" s="34"/>
      <c r="C131" s="28" t="s">
        <v>20</v>
      </c>
      <c r="D131" s="33"/>
      <c r="E131" s="33"/>
      <c r="F131" s="26" t="str">
        <f>F14</f>
        <v xml:space="preserve"> </v>
      </c>
      <c r="G131" s="33"/>
      <c r="H131" s="33"/>
      <c r="I131" s="28" t="s">
        <v>22</v>
      </c>
      <c r="J131" s="56" t="str">
        <f>IF(J14="","",J14)</f>
        <v>18. 11. 2020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5" customHeight="1" x14ac:dyDescent="0.2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 x14ac:dyDescent="0.2">
      <c r="A133" s="33"/>
      <c r="B133" s="34"/>
      <c r="C133" s="28" t="s">
        <v>24</v>
      </c>
      <c r="D133" s="33"/>
      <c r="E133" s="33"/>
      <c r="F133" s="26" t="str">
        <f>E17</f>
        <v>Město Bohumín</v>
      </c>
      <c r="G133" s="33"/>
      <c r="H133" s="33"/>
      <c r="I133" s="28" t="s">
        <v>30</v>
      </c>
      <c r="J133" s="31" t="str">
        <f>E23</f>
        <v>RP projekt s.r.o.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 x14ac:dyDescent="0.2">
      <c r="A134" s="33"/>
      <c r="B134" s="34"/>
      <c r="C134" s="28" t="s">
        <v>28</v>
      </c>
      <c r="D134" s="33"/>
      <c r="E134" s="33"/>
      <c r="F134" s="26" t="str">
        <f>IF(E20="","",E20)</f>
        <v>Vyplň údaj</v>
      </c>
      <c r="G134" s="33"/>
      <c r="H134" s="33"/>
      <c r="I134" s="28" t="s">
        <v>33</v>
      </c>
      <c r="J134" s="31" t="str">
        <f>E26</f>
        <v xml:space="preserve"> </v>
      </c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0.35" customHeight="1" x14ac:dyDescent="0.2">
      <c r="A135" s="33"/>
      <c r="B135" s="34"/>
      <c r="C135" s="33"/>
      <c r="D135" s="33"/>
      <c r="E135" s="33"/>
      <c r="F135" s="33"/>
      <c r="G135" s="33"/>
      <c r="H135" s="33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11" customFormat="1" ht="29.25" customHeight="1" x14ac:dyDescent="0.2">
      <c r="A136" s="126"/>
      <c r="B136" s="127"/>
      <c r="C136" s="128" t="s">
        <v>123</v>
      </c>
      <c r="D136" s="129" t="s">
        <v>60</v>
      </c>
      <c r="E136" s="129" t="s">
        <v>56</v>
      </c>
      <c r="F136" s="129" t="s">
        <v>57</v>
      </c>
      <c r="G136" s="129" t="s">
        <v>124</v>
      </c>
      <c r="H136" s="129" t="s">
        <v>125</v>
      </c>
      <c r="I136" s="129" t="s">
        <v>126</v>
      </c>
      <c r="J136" s="129" t="s">
        <v>102</v>
      </c>
      <c r="K136" s="130" t="s">
        <v>127</v>
      </c>
      <c r="L136" s="131"/>
      <c r="M136" s="63" t="s">
        <v>1</v>
      </c>
      <c r="N136" s="64" t="s">
        <v>39</v>
      </c>
      <c r="O136" s="64" t="s">
        <v>128</v>
      </c>
      <c r="P136" s="64" t="s">
        <v>129</v>
      </c>
      <c r="Q136" s="64" t="s">
        <v>130</v>
      </c>
      <c r="R136" s="64" t="s">
        <v>131</v>
      </c>
      <c r="S136" s="64" t="s">
        <v>132</v>
      </c>
      <c r="T136" s="65" t="s">
        <v>133</v>
      </c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</row>
    <row r="137" spans="1:65" s="2" customFormat="1" ht="22.9" customHeight="1" x14ac:dyDescent="0.25">
      <c r="A137" s="33"/>
      <c r="B137" s="34"/>
      <c r="C137" s="70" t="s">
        <v>134</v>
      </c>
      <c r="D137" s="33"/>
      <c r="E137" s="33"/>
      <c r="F137" s="33"/>
      <c r="G137" s="33"/>
      <c r="H137" s="33"/>
      <c r="I137" s="33"/>
      <c r="J137" s="132">
        <f>BK137</f>
        <v>241643.8</v>
      </c>
      <c r="K137" s="33"/>
      <c r="L137" s="34"/>
      <c r="M137" s="66"/>
      <c r="N137" s="57"/>
      <c r="O137" s="67"/>
      <c r="P137" s="133">
        <f>P138+P280+P485</f>
        <v>0</v>
      </c>
      <c r="Q137" s="67"/>
      <c r="R137" s="133">
        <f>R138+R280+R485</f>
        <v>50.978034819999998</v>
      </c>
      <c r="S137" s="67"/>
      <c r="T137" s="134">
        <f>T138+T280+T485</f>
        <v>37.790375600000004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74</v>
      </c>
      <c r="AU137" s="18" t="s">
        <v>104</v>
      </c>
      <c r="BK137" s="135">
        <f>BK138+BK280+BK485</f>
        <v>241643.8</v>
      </c>
    </row>
    <row r="138" spans="1:65" s="12" customFormat="1" ht="25.9" customHeight="1" x14ac:dyDescent="0.2">
      <c r="B138" s="136"/>
      <c r="D138" s="137" t="s">
        <v>74</v>
      </c>
      <c r="E138" s="138" t="s">
        <v>135</v>
      </c>
      <c r="F138" s="138" t="s">
        <v>136</v>
      </c>
      <c r="I138" s="139"/>
      <c r="J138" s="140">
        <f>BK138</f>
        <v>0</v>
      </c>
      <c r="L138" s="136"/>
      <c r="M138" s="141"/>
      <c r="N138" s="142"/>
      <c r="O138" s="142"/>
      <c r="P138" s="143">
        <f>P139+P144+P188+P267+P277</f>
        <v>0</v>
      </c>
      <c r="Q138" s="142"/>
      <c r="R138" s="143">
        <f>R139+R144+R188+R267+R277</f>
        <v>44.300317739999997</v>
      </c>
      <c r="S138" s="142"/>
      <c r="T138" s="144">
        <f>T139+T144+T188+T267+T277</f>
        <v>30.961094000000003</v>
      </c>
      <c r="AR138" s="137" t="s">
        <v>81</v>
      </c>
      <c r="AT138" s="145" t="s">
        <v>74</v>
      </c>
      <c r="AU138" s="145" t="s">
        <v>75</v>
      </c>
      <c r="AY138" s="137" t="s">
        <v>137</v>
      </c>
      <c r="BK138" s="146">
        <f>BK139+BK144+BK188+BK267+BK277</f>
        <v>0</v>
      </c>
    </row>
    <row r="139" spans="1:65" s="12" customFormat="1" ht="22.9" customHeight="1" x14ac:dyDescent="0.2">
      <c r="B139" s="136"/>
      <c r="D139" s="137" t="s">
        <v>74</v>
      </c>
      <c r="E139" s="147" t="s">
        <v>138</v>
      </c>
      <c r="F139" s="147" t="s">
        <v>139</v>
      </c>
      <c r="I139" s="139"/>
      <c r="J139" s="148">
        <f>BK139</f>
        <v>0</v>
      </c>
      <c r="L139" s="136"/>
      <c r="M139" s="141"/>
      <c r="N139" s="142"/>
      <c r="O139" s="142"/>
      <c r="P139" s="143">
        <f>SUM(P140:P143)</f>
        <v>0</v>
      </c>
      <c r="Q139" s="142"/>
      <c r="R139" s="143">
        <f>SUM(R140:R143)</f>
        <v>0.5125497</v>
      </c>
      <c r="S139" s="142"/>
      <c r="T139" s="144">
        <f>SUM(T140:T143)</f>
        <v>0</v>
      </c>
      <c r="AR139" s="137" t="s">
        <v>81</v>
      </c>
      <c r="AT139" s="145" t="s">
        <v>74</v>
      </c>
      <c r="AU139" s="145" t="s">
        <v>81</v>
      </c>
      <c r="AY139" s="137" t="s">
        <v>137</v>
      </c>
      <c r="BK139" s="146">
        <f>SUM(BK140:BK143)</f>
        <v>0</v>
      </c>
    </row>
    <row r="140" spans="1:65" s="2" customFormat="1" ht="24.2" customHeight="1" x14ac:dyDescent="0.2">
      <c r="A140" s="33"/>
      <c r="B140" s="149"/>
      <c r="C140" s="150" t="s">
        <v>81</v>
      </c>
      <c r="D140" s="150" t="s">
        <v>140</v>
      </c>
      <c r="E140" s="151" t="s">
        <v>141</v>
      </c>
      <c r="F140" s="152" t="s">
        <v>142</v>
      </c>
      <c r="G140" s="153" t="s">
        <v>143</v>
      </c>
      <c r="H140" s="154">
        <v>7.41</v>
      </c>
      <c r="I140" s="155"/>
      <c r="J140" s="156">
        <f>ROUND(I140*H140,2)</f>
        <v>0</v>
      </c>
      <c r="K140" s="152" t="s">
        <v>144</v>
      </c>
      <c r="L140" s="34"/>
      <c r="M140" s="157" t="s">
        <v>1</v>
      </c>
      <c r="N140" s="158" t="s">
        <v>40</v>
      </c>
      <c r="O140" s="59"/>
      <c r="P140" s="159">
        <f>O140*H140</f>
        <v>0</v>
      </c>
      <c r="Q140" s="159">
        <v>6.9169999999999995E-2</v>
      </c>
      <c r="R140" s="159">
        <f>Q140*H140</f>
        <v>0.5125497</v>
      </c>
      <c r="S140" s="159">
        <v>0</v>
      </c>
      <c r="T140" s="16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1" t="s">
        <v>145</v>
      </c>
      <c r="AT140" s="161" t="s">
        <v>140</v>
      </c>
      <c r="AU140" s="161" t="s">
        <v>83</v>
      </c>
      <c r="AY140" s="18" t="s">
        <v>137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8" t="s">
        <v>81</v>
      </c>
      <c r="BK140" s="162">
        <f>ROUND(I140*H140,2)</f>
        <v>0</v>
      </c>
      <c r="BL140" s="18" t="s">
        <v>145</v>
      </c>
      <c r="BM140" s="161" t="s">
        <v>146</v>
      </c>
    </row>
    <row r="141" spans="1:65" s="2" customFormat="1" ht="19.5" x14ac:dyDescent="0.2">
      <c r="A141" s="33"/>
      <c r="B141" s="34"/>
      <c r="C141" s="33"/>
      <c r="D141" s="163" t="s">
        <v>147</v>
      </c>
      <c r="E141" s="33"/>
      <c r="F141" s="164" t="s">
        <v>148</v>
      </c>
      <c r="G141" s="33"/>
      <c r="H141" s="33"/>
      <c r="I141" s="165"/>
      <c r="J141" s="33"/>
      <c r="K141" s="33"/>
      <c r="L141" s="34"/>
      <c r="M141" s="166"/>
      <c r="N141" s="167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147</v>
      </c>
      <c r="AU141" s="18" t="s">
        <v>83</v>
      </c>
    </row>
    <row r="142" spans="1:65" s="13" customFormat="1" x14ac:dyDescent="0.2">
      <c r="B142" s="168"/>
      <c r="D142" s="163" t="s">
        <v>149</v>
      </c>
      <c r="E142" s="169" t="s">
        <v>1</v>
      </c>
      <c r="F142" s="170" t="s">
        <v>150</v>
      </c>
      <c r="H142" s="169" t="s">
        <v>1</v>
      </c>
      <c r="I142" s="171"/>
      <c r="L142" s="168"/>
      <c r="M142" s="172"/>
      <c r="N142" s="173"/>
      <c r="O142" s="173"/>
      <c r="P142" s="173"/>
      <c r="Q142" s="173"/>
      <c r="R142" s="173"/>
      <c r="S142" s="173"/>
      <c r="T142" s="174"/>
      <c r="AT142" s="169" t="s">
        <v>149</v>
      </c>
      <c r="AU142" s="169" t="s">
        <v>83</v>
      </c>
      <c r="AV142" s="13" t="s">
        <v>81</v>
      </c>
      <c r="AW142" s="13" t="s">
        <v>32</v>
      </c>
      <c r="AX142" s="13" t="s">
        <v>75</v>
      </c>
      <c r="AY142" s="169" t="s">
        <v>137</v>
      </c>
    </row>
    <row r="143" spans="1:65" s="14" customFormat="1" x14ac:dyDescent="0.2">
      <c r="B143" s="175"/>
      <c r="D143" s="163" t="s">
        <v>149</v>
      </c>
      <c r="E143" s="176" t="s">
        <v>1</v>
      </c>
      <c r="F143" s="177" t="s">
        <v>151</v>
      </c>
      <c r="H143" s="178">
        <v>7.41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149</v>
      </c>
      <c r="AU143" s="176" t="s">
        <v>83</v>
      </c>
      <c r="AV143" s="14" t="s">
        <v>83</v>
      </c>
      <c r="AW143" s="14" t="s">
        <v>32</v>
      </c>
      <c r="AX143" s="14" t="s">
        <v>81</v>
      </c>
      <c r="AY143" s="176" t="s">
        <v>137</v>
      </c>
    </row>
    <row r="144" spans="1:65" s="12" customFormat="1" ht="22.9" customHeight="1" x14ac:dyDescent="0.2">
      <c r="B144" s="136"/>
      <c r="D144" s="137" t="s">
        <v>74</v>
      </c>
      <c r="E144" s="147" t="s">
        <v>152</v>
      </c>
      <c r="F144" s="147" t="s">
        <v>153</v>
      </c>
      <c r="I144" s="139"/>
      <c r="J144" s="148">
        <f>BK144</f>
        <v>0</v>
      </c>
      <c r="L144" s="136"/>
      <c r="M144" s="141"/>
      <c r="N144" s="142"/>
      <c r="O144" s="142"/>
      <c r="P144" s="143">
        <f>SUM(P145:P187)</f>
        <v>0</v>
      </c>
      <c r="Q144" s="142"/>
      <c r="R144" s="143">
        <f>SUM(R145:R187)</f>
        <v>43.773848039999997</v>
      </c>
      <c r="S144" s="142"/>
      <c r="T144" s="144">
        <f>SUM(T145:T187)</f>
        <v>0</v>
      </c>
      <c r="AR144" s="137" t="s">
        <v>81</v>
      </c>
      <c r="AT144" s="145" t="s">
        <v>74</v>
      </c>
      <c r="AU144" s="145" t="s">
        <v>81</v>
      </c>
      <c r="AY144" s="137" t="s">
        <v>137</v>
      </c>
      <c r="BK144" s="146">
        <f>SUM(BK145:BK187)</f>
        <v>0</v>
      </c>
    </row>
    <row r="145" spans="1:65" s="2" customFormat="1" ht="24.2" customHeight="1" x14ac:dyDescent="0.2">
      <c r="A145" s="33"/>
      <c r="B145" s="149"/>
      <c r="C145" s="150" t="s">
        <v>83</v>
      </c>
      <c r="D145" s="150" t="s">
        <v>140</v>
      </c>
      <c r="E145" s="151" t="s">
        <v>154</v>
      </c>
      <c r="F145" s="152" t="s">
        <v>155</v>
      </c>
      <c r="G145" s="153" t="s">
        <v>143</v>
      </c>
      <c r="H145" s="154">
        <v>392.46600000000001</v>
      </c>
      <c r="I145" s="155"/>
      <c r="J145" s="156">
        <f>ROUND(I145*H145,2)</f>
        <v>0</v>
      </c>
      <c r="K145" s="152" t="s">
        <v>144</v>
      </c>
      <c r="L145" s="34"/>
      <c r="M145" s="157" t="s">
        <v>1</v>
      </c>
      <c r="N145" s="158" t="s">
        <v>40</v>
      </c>
      <c r="O145" s="59"/>
      <c r="P145" s="159">
        <f>O145*H145</f>
        <v>0</v>
      </c>
      <c r="Q145" s="159">
        <v>7.3499999999999998E-3</v>
      </c>
      <c r="R145" s="159">
        <f>Q145*H145</f>
        <v>2.8846251000000001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145</v>
      </c>
      <c r="AT145" s="161" t="s">
        <v>140</v>
      </c>
      <c r="AU145" s="161" t="s">
        <v>83</v>
      </c>
      <c r="AY145" s="18" t="s">
        <v>137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81</v>
      </c>
      <c r="BK145" s="162">
        <f>ROUND(I145*H145,2)</f>
        <v>0</v>
      </c>
      <c r="BL145" s="18" t="s">
        <v>145</v>
      </c>
      <c r="BM145" s="161" t="s">
        <v>156</v>
      </c>
    </row>
    <row r="146" spans="1:65" s="2" customFormat="1" ht="19.5" x14ac:dyDescent="0.2">
      <c r="A146" s="33"/>
      <c r="B146" s="34"/>
      <c r="C146" s="33"/>
      <c r="D146" s="163" t="s">
        <v>147</v>
      </c>
      <c r="E146" s="33"/>
      <c r="F146" s="164" t="s">
        <v>157</v>
      </c>
      <c r="G146" s="33"/>
      <c r="H146" s="33"/>
      <c r="I146" s="165"/>
      <c r="J146" s="33"/>
      <c r="K146" s="33"/>
      <c r="L146" s="34"/>
      <c r="M146" s="166"/>
      <c r="N146" s="167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147</v>
      </c>
      <c r="AU146" s="18" t="s">
        <v>83</v>
      </c>
    </row>
    <row r="147" spans="1:65" s="13" customFormat="1" x14ac:dyDescent="0.2">
      <c r="B147" s="168"/>
      <c r="D147" s="163" t="s">
        <v>149</v>
      </c>
      <c r="E147" s="169" t="s">
        <v>1</v>
      </c>
      <c r="F147" s="170" t="s">
        <v>158</v>
      </c>
      <c r="H147" s="169" t="s">
        <v>1</v>
      </c>
      <c r="I147" s="171"/>
      <c r="L147" s="168"/>
      <c r="M147" s="172"/>
      <c r="N147" s="173"/>
      <c r="O147" s="173"/>
      <c r="P147" s="173"/>
      <c r="Q147" s="173"/>
      <c r="R147" s="173"/>
      <c r="S147" s="173"/>
      <c r="T147" s="174"/>
      <c r="AT147" s="169" t="s">
        <v>149</v>
      </c>
      <c r="AU147" s="169" t="s">
        <v>83</v>
      </c>
      <c r="AV147" s="13" t="s">
        <v>81</v>
      </c>
      <c r="AW147" s="13" t="s">
        <v>32</v>
      </c>
      <c r="AX147" s="13" t="s">
        <v>75</v>
      </c>
      <c r="AY147" s="169" t="s">
        <v>137</v>
      </c>
    </row>
    <row r="148" spans="1:65" s="13" customFormat="1" x14ac:dyDescent="0.2">
      <c r="B148" s="168"/>
      <c r="D148" s="163" t="s">
        <v>149</v>
      </c>
      <c r="E148" s="169" t="s">
        <v>1</v>
      </c>
      <c r="F148" s="170" t="s">
        <v>159</v>
      </c>
      <c r="H148" s="169" t="s">
        <v>1</v>
      </c>
      <c r="I148" s="171"/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149</v>
      </c>
      <c r="AU148" s="169" t="s">
        <v>83</v>
      </c>
      <c r="AV148" s="13" t="s">
        <v>81</v>
      </c>
      <c r="AW148" s="13" t="s">
        <v>32</v>
      </c>
      <c r="AX148" s="13" t="s">
        <v>75</v>
      </c>
      <c r="AY148" s="169" t="s">
        <v>137</v>
      </c>
    </row>
    <row r="149" spans="1:65" s="14" customFormat="1" ht="22.5" x14ac:dyDescent="0.2">
      <c r="B149" s="175"/>
      <c r="D149" s="163" t="s">
        <v>149</v>
      </c>
      <c r="E149" s="176" t="s">
        <v>1</v>
      </c>
      <c r="F149" s="177" t="s">
        <v>160</v>
      </c>
      <c r="H149" s="178">
        <v>28.425999999999998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149</v>
      </c>
      <c r="AU149" s="176" t="s">
        <v>83</v>
      </c>
      <c r="AV149" s="14" t="s">
        <v>83</v>
      </c>
      <c r="AW149" s="14" t="s">
        <v>32</v>
      </c>
      <c r="AX149" s="14" t="s">
        <v>75</v>
      </c>
      <c r="AY149" s="176" t="s">
        <v>137</v>
      </c>
    </row>
    <row r="150" spans="1:65" s="14" customFormat="1" x14ac:dyDescent="0.2">
      <c r="B150" s="175"/>
      <c r="D150" s="163" t="s">
        <v>149</v>
      </c>
      <c r="E150" s="176" t="s">
        <v>1</v>
      </c>
      <c r="F150" s="177" t="s">
        <v>161</v>
      </c>
      <c r="H150" s="178">
        <v>21.756</v>
      </c>
      <c r="I150" s="179"/>
      <c r="L150" s="175"/>
      <c r="M150" s="180"/>
      <c r="N150" s="181"/>
      <c r="O150" s="181"/>
      <c r="P150" s="181"/>
      <c r="Q150" s="181"/>
      <c r="R150" s="181"/>
      <c r="S150" s="181"/>
      <c r="T150" s="182"/>
      <c r="AT150" s="176" t="s">
        <v>149</v>
      </c>
      <c r="AU150" s="176" t="s">
        <v>83</v>
      </c>
      <c r="AV150" s="14" t="s">
        <v>83</v>
      </c>
      <c r="AW150" s="14" t="s">
        <v>32</v>
      </c>
      <c r="AX150" s="14" t="s">
        <v>75</v>
      </c>
      <c r="AY150" s="176" t="s">
        <v>137</v>
      </c>
    </row>
    <row r="151" spans="1:65" s="14" customFormat="1" x14ac:dyDescent="0.2">
      <c r="B151" s="175"/>
      <c r="D151" s="163" t="s">
        <v>149</v>
      </c>
      <c r="E151" s="176" t="s">
        <v>1</v>
      </c>
      <c r="F151" s="177" t="s">
        <v>162</v>
      </c>
      <c r="H151" s="178">
        <v>16.888999999999999</v>
      </c>
      <c r="I151" s="179"/>
      <c r="L151" s="175"/>
      <c r="M151" s="180"/>
      <c r="N151" s="181"/>
      <c r="O151" s="181"/>
      <c r="P151" s="181"/>
      <c r="Q151" s="181"/>
      <c r="R151" s="181"/>
      <c r="S151" s="181"/>
      <c r="T151" s="182"/>
      <c r="AT151" s="176" t="s">
        <v>149</v>
      </c>
      <c r="AU151" s="176" t="s">
        <v>83</v>
      </c>
      <c r="AV151" s="14" t="s">
        <v>83</v>
      </c>
      <c r="AW151" s="14" t="s">
        <v>32</v>
      </c>
      <c r="AX151" s="14" t="s">
        <v>75</v>
      </c>
      <c r="AY151" s="176" t="s">
        <v>137</v>
      </c>
    </row>
    <row r="152" spans="1:65" s="14" customFormat="1" x14ac:dyDescent="0.2">
      <c r="B152" s="175"/>
      <c r="D152" s="163" t="s">
        <v>149</v>
      </c>
      <c r="E152" s="176" t="s">
        <v>1</v>
      </c>
      <c r="F152" s="177" t="s">
        <v>163</v>
      </c>
      <c r="H152" s="178">
        <v>11.212999999999999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149</v>
      </c>
      <c r="AU152" s="176" t="s">
        <v>83</v>
      </c>
      <c r="AV152" s="14" t="s">
        <v>83</v>
      </c>
      <c r="AW152" s="14" t="s">
        <v>32</v>
      </c>
      <c r="AX152" s="14" t="s">
        <v>75</v>
      </c>
      <c r="AY152" s="176" t="s">
        <v>137</v>
      </c>
    </row>
    <row r="153" spans="1:65" s="14" customFormat="1" x14ac:dyDescent="0.2">
      <c r="B153" s="175"/>
      <c r="D153" s="163" t="s">
        <v>149</v>
      </c>
      <c r="E153" s="176" t="s">
        <v>1</v>
      </c>
      <c r="F153" s="177" t="s">
        <v>164</v>
      </c>
      <c r="H153" s="178">
        <v>11.212999999999999</v>
      </c>
      <c r="I153" s="179"/>
      <c r="L153" s="175"/>
      <c r="M153" s="180"/>
      <c r="N153" s="181"/>
      <c r="O153" s="181"/>
      <c r="P153" s="181"/>
      <c r="Q153" s="181"/>
      <c r="R153" s="181"/>
      <c r="S153" s="181"/>
      <c r="T153" s="182"/>
      <c r="AT153" s="176" t="s">
        <v>149</v>
      </c>
      <c r="AU153" s="176" t="s">
        <v>83</v>
      </c>
      <c r="AV153" s="14" t="s">
        <v>83</v>
      </c>
      <c r="AW153" s="14" t="s">
        <v>32</v>
      </c>
      <c r="AX153" s="14" t="s">
        <v>75</v>
      </c>
      <c r="AY153" s="176" t="s">
        <v>137</v>
      </c>
    </row>
    <row r="154" spans="1:65" s="14" customFormat="1" x14ac:dyDescent="0.2">
      <c r="B154" s="175"/>
      <c r="D154" s="163" t="s">
        <v>149</v>
      </c>
      <c r="E154" s="176" t="s">
        <v>1</v>
      </c>
      <c r="F154" s="177" t="s">
        <v>165</v>
      </c>
      <c r="H154" s="178">
        <v>14.721</v>
      </c>
      <c r="I154" s="179"/>
      <c r="L154" s="175"/>
      <c r="M154" s="180"/>
      <c r="N154" s="181"/>
      <c r="O154" s="181"/>
      <c r="P154" s="181"/>
      <c r="Q154" s="181"/>
      <c r="R154" s="181"/>
      <c r="S154" s="181"/>
      <c r="T154" s="182"/>
      <c r="AT154" s="176" t="s">
        <v>149</v>
      </c>
      <c r="AU154" s="176" t="s">
        <v>83</v>
      </c>
      <c r="AV154" s="14" t="s">
        <v>83</v>
      </c>
      <c r="AW154" s="14" t="s">
        <v>32</v>
      </c>
      <c r="AX154" s="14" t="s">
        <v>75</v>
      </c>
      <c r="AY154" s="176" t="s">
        <v>137</v>
      </c>
    </row>
    <row r="155" spans="1:65" s="14" customFormat="1" x14ac:dyDescent="0.2">
      <c r="B155" s="175"/>
      <c r="D155" s="163" t="s">
        <v>149</v>
      </c>
      <c r="E155" s="176" t="s">
        <v>1</v>
      </c>
      <c r="F155" s="177" t="s">
        <v>166</v>
      </c>
      <c r="H155" s="178">
        <v>15.055999999999999</v>
      </c>
      <c r="I155" s="179"/>
      <c r="L155" s="175"/>
      <c r="M155" s="180"/>
      <c r="N155" s="181"/>
      <c r="O155" s="181"/>
      <c r="P155" s="181"/>
      <c r="Q155" s="181"/>
      <c r="R155" s="181"/>
      <c r="S155" s="181"/>
      <c r="T155" s="182"/>
      <c r="AT155" s="176" t="s">
        <v>149</v>
      </c>
      <c r="AU155" s="176" t="s">
        <v>83</v>
      </c>
      <c r="AV155" s="14" t="s">
        <v>83</v>
      </c>
      <c r="AW155" s="14" t="s">
        <v>32</v>
      </c>
      <c r="AX155" s="14" t="s">
        <v>75</v>
      </c>
      <c r="AY155" s="176" t="s">
        <v>137</v>
      </c>
    </row>
    <row r="156" spans="1:65" s="14" customFormat="1" x14ac:dyDescent="0.2">
      <c r="B156" s="175"/>
      <c r="D156" s="163" t="s">
        <v>149</v>
      </c>
      <c r="E156" s="176" t="s">
        <v>1</v>
      </c>
      <c r="F156" s="177" t="s">
        <v>167</v>
      </c>
      <c r="H156" s="178">
        <v>11.548</v>
      </c>
      <c r="I156" s="179"/>
      <c r="L156" s="175"/>
      <c r="M156" s="180"/>
      <c r="N156" s="181"/>
      <c r="O156" s="181"/>
      <c r="P156" s="181"/>
      <c r="Q156" s="181"/>
      <c r="R156" s="181"/>
      <c r="S156" s="181"/>
      <c r="T156" s="182"/>
      <c r="AT156" s="176" t="s">
        <v>149</v>
      </c>
      <c r="AU156" s="176" t="s">
        <v>83</v>
      </c>
      <c r="AV156" s="14" t="s">
        <v>83</v>
      </c>
      <c r="AW156" s="14" t="s">
        <v>32</v>
      </c>
      <c r="AX156" s="14" t="s">
        <v>75</v>
      </c>
      <c r="AY156" s="176" t="s">
        <v>137</v>
      </c>
    </row>
    <row r="157" spans="1:65" s="15" customFormat="1" x14ac:dyDescent="0.2">
      <c r="B157" s="183"/>
      <c r="D157" s="163" t="s">
        <v>149</v>
      </c>
      <c r="E157" s="184" t="s">
        <v>1</v>
      </c>
      <c r="F157" s="185" t="s">
        <v>168</v>
      </c>
      <c r="H157" s="186">
        <v>130.82199999999997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4" t="s">
        <v>149</v>
      </c>
      <c r="AU157" s="184" t="s">
        <v>83</v>
      </c>
      <c r="AV157" s="15" t="s">
        <v>138</v>
      </c>
      <c r="AW157" s="15" t="s">
        <v>32</v>
      </c>
      <c r="AX157" s="15" t="s">
        <v>75</v>
      </c>
      <c r="AY157" s="184" t="s">
        <v>137</v>
      </c>
    </row>
    <row r="158" spans="1:65" s="13" customFormat="1" x14ac:dyDescent="0.2">
      <c r="B158" s="168"/>
      <c r="D158" s="163" t="s">
        <v>149</v>
      </c>
      <c r="E158" s="169" t="s">
        <v>1</v>
      </c>
      <c r="F158" s="170" t="s">
        <v>169</v>
      </c>
      <c r="H158" s="169" t="s">
        <v>1</v>
      </c>
      <c r="I158" s="171"/>
      <c r="L158" s="168"/>
      <c r="M158" s="172"/>
      <c r="N158" s="173"/>
      <c r="O158" s="173"/>
      <c r="P158" s="173"/>
      <c r="Q158" s="173"/>
      <c r="R158" s="173"/>
      <c r="S158" s="173"/>
      <c r="T158" s="174"/>
      <c r="AT158" s="169" t="s">
        <v>149</v>
      </c>
      <c r="AU158" s="169" t="s">
        <v>83</v>
      </c>
      <c r="AV158" s="13" t="s">
        <v>81</v>
      </c>
      <c r="AW158" s="13" t="s">
        <v>32</v>
      </c>
      <c r="AX158" s="13" t="s">
        <v>75</v>
      </c>
      <c r="AY158" s="169" t="s">
        <v>137</v>
      </c>
    </row>
    <row r="159" spans="1:65" s="14" customFormat="1" x14ac:dyDescent="0.2">
      <c r="B159" s="175"/>
      <c r="D159" s="163" t="s">
        <v>149</v>
      </c>
      <c r="E159" s="176" t="s">
        <v>1</v>
      </c>
      <c r="F159" s="177" t="s">
        <v>170</v>
      </c>
      <c r="H159" s="178">
        <v>392.46600000000001</v>
      </c>
      <c r="I159" s="179"/>
      <c r="L159" s="175"/>
      <c r="M159" s="180"/>
      <c r="N159" s="181"/>
      <c r="O159" s="181"/>
      <c r="P159" s="181"/>
      <c r="Q159" s="181"/>
      <c r="R159" s="181"/>
      <c r="S159" s="181"/>
      <c r="T159" s="182"/>
      <c r="AT159" s="176" t="s">
        <v>149</v>
      </c>
      <c r="AU159" s="176" t="s">
        <v>83</v>
      </c>
      <c r="AV159" s="14" t="s">
        <v>83</v>
      </c>
      <c r="AW159" s="14" t="s">
        <v>32</v>
      </c>
      <c r="AX159" s="14" t="s">
        <v>81</v>
      </c>
      <c r="AY159" s="176" t="s">
        <v>137</v>
      </c>
    </row>
    <row r="160" spans="1:65" s="2" customFormat="1" ht="24.2" customHeight="1" x14ac:dyDescent="0.2">
      <c r="A160" s="33"/>
      <c r="B160" s="149"/>
      <c r="C160" s="150" t="s">
        <v>138</v>
      </c>
      <c r="D160" s="150" t="s">
        <v>140</v>
      </c>
      <c r="E160" s="151" t="s">
        <v>171</v>
      </c>
      <c r="F160" s="152" t="s">
        <v>172</v>
      </c>
      <c r="G160" s="153" t="s">
        <v>143</v>
      </c>
      <c r="H160" s="154">
        <v>392.46600000000001</v>
      </c>
      <c r="I160" s="155"/>
      <c r="J160" s="156">
        <f>ROUND(I160*H160,2)</f>
        <v>0</v>
      </c>
      <c r="K160" s="152" t="s">
        <v>144</v>
      </c>
      <c r="L160" s="34"/>
      <c r="M160" s="157" t="s">
        <v>1</v>
      </c>
      <c r="N160" s="158" t="s">
        <v>40</v>
      </c>
      <c r="O160" s="59"/>
      <c r="P160" s="159">
        <f>O160*H160</f>
        <v>0</v>
      </c>
      <c r="Q160" s="159">
        <v>4.3800000000000002E-3</v>
      </c>
      <c r="R160" s="159">
        <f>Q160*H160</f>
        <v>1.7190010800000002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145</v>
      </c>
      <c r="AT160" s="161" t="s">
        <v>140</v>
      </c>
      <c r="AU160" s="161" t="s">
        <v>83</v>
      </c>
      <c r="AY160" s="18" t="s">
        <v>137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81</v>
      </c>
      <c r="BK160" s="162">
        <f>ROUND(I160*H160,2)</f>
        <v>0</v>
      </c>
      <c r="BL160" s="18" t="s">
        <v>145</v>
      </c>
      <c r="BM160" s="161" t="s">
        <v>173</v>
      </c>
    </row>
    <row r="161" spans="1:65" s="2" customFormat="1" ht="19.5" x14ac:dyDescent="0.2">
      <c r="A161" s="33"/>
      <c r="B161" s="34"/>
      <c r="C161" s="33"/>
      <c r="D161" s="163" t="s">
        <v>147</v>
      </c>
      <c r="E161" s="33"/>
      <c r="F161" s="164" t="s">
        <v>174</v>
      </c>
      <c r="G161" s="33"/>
      <c r="H161" s="33"/>
      <c r="I161" s="165"/>
      <c r="J161" s="33"/>
      <c r="K161" s="33"/>
      <c r="L161" s="34"/>
      <c r="M161" s="166"/>
      <c r="N161" s="167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147</v>
      </c>
      <c r="AU161" s="18" t="s">
        <v>83</v>
      </c>
    </row>
    <row r="162" spans="1:65" s="2" customFormat="1" ht="24.2" customHeight="1" x14ac:dyDescent="0.2">
      <c r="A162" s="33"/>
      <c r="B162" s="149"/>
      <c r="C162" s="150" t="s">
        <v>145</v>
      </c>
      <c r="D162" s="150" t="s">
        <v>140</v>
      </c>
      <c r="E162" s="151" t="s">
        <v>175</v>
      </c>
      <c r="F162" s="152" t="s">
        <v>176</v>
      </c>
      <c r="G162" s="153" t="s">
        <v>143</v>
      </c>
      <c r="H162" s="154">
        <v>392.46600000000001</v>
      </c>
      <c r="I162" s="155"/>
      <c r="J162" s="156">
        <f>ROUND(I162*H162,2)</f>
        <v>0</v>
      </c>
      <c r="K162" s="152" t="s">
        <v>144</v>
      </c>
      <c r="L162" s="34"/>
      <c r="M162" s="157" t="s">
        <v>1</v>
      </c>
      <c r="N162" s="158" t="s">
        <v>40</v>
      </c>
      <c r="O162" s="59"/>
      <c r="P162" s="159">
        <f>O162*H162</f>
        <v>0</v>
      </c>
      <c r="Q162" s="159">
        <v>2.1000000000000001E-2</v>
      </c>
      <c r="R162" s="159">
        <f>Q162*H162</f>
        <v>8.2417860000000012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145</v>
      </c>
      <c r="AT162" s="161" t="s">
        <v>140</v>
      </c>
      <c r="AU162" s="161" t="s">
        <v>83</v>
      </c>
      <c r="AY162" s="18" t="s">
        <v>137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81</v>
      </c>
      <c r="BK162" s="162">
        <f>ROUND(I162*H162,2)</f>
        <v>0</v>
      </c>
      <c r="BL162" s="18" t="s">
        <v>145</v>
      </c>
      <c r="BM162" s="161" t="s">
        <v>177</v>
      </c>
    </row>
    <row r="163" spans="1:65" s="2" customFormat="1" ht="19.5" x14ac:dyDescent="0.2">
      <c r="A163" s="33"/>
      <c r="B163" s="34"/>
      <c r="C163" s="33"/>
      <c r="D163" s="163" t="s">
        <v>147</v>
      </c>
      <c r="E163" s="33"/>
      <c r="F163" s="164" t="s">
        <v>178</v>
      </c>
      <c r="G163" s="33"/>
      <c r="H163" s="33"/>
      <c r="I163" s="165"/>
      <c r="J163" s="33"/>
      <c r="K163" s="33"/>
      <c r="L163" s="34"/>
      <c r="M163" s="166"/>
      <c r="N163" s="167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147</v>
      </c>
      <c r="AU163" s="18" t="s">
        <v>83</v>
      </c>
    </row>
    <row r="164" spans="1:65" s="2" customFormat="1" ht="24.2" customHeight="1" x14ac:dyDescent="0.2">
      <c r="A164" s="33"/>
      <c r="B164" s="149"/>
      <c r="C164" s="150" t="s">
        <v>179</v>
      </c>
      <c r="D164" s="150" t="s">
        <v>140</v>
      </c>
      <c r="E164" s="151" t="s">
        <v>180</v>
      </c>
      <c r="F164" s="152" t="s">
        <v>181</v>
      </c>
      <c r="G164" s="153" t="s">
        <v>143</v>
      </c>
      <c r="H164" s="154">
        <v>2354.7959999999998</v>
      </c>
      <c r="I164" s="155"/>
      <c r="J164" s="156">
        <f>ROUND(I164*H164,2)</f>
        <v>0</v>
      </c>
      <c r="K164" s="152" t="s">
        <v>144</v>
      </c>
      <c r="L164" s="34"/>
      <c r="M164" s="157" t="s">
        <v>1</v>
      </c>
      <c r="N164" s="158" t="s">
        <v>40</v>
      </c>
      <c r="O164" s="59"/>
      <c r="P164" s="159">
        <f>O164*H164</f>
        <v>0</v>
      </c>
      <c r="Q164" s="159">
        <v>1.0500000000000001E-2</v>
      </c>
      <c r="R164" s="159">
        <f>Q164*H164</f>
        <v>24.725358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145</v>
      </c>
      <c r="AT164" s="161" t="s">
        <v>140</v>
      </c>
      <c r="AU164" s="161" t="s">
        <v>83</v>
      </c>
      <c r="AY164" s="18" t="s">
        <v>137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81</v>
      </c>
      <c r="BK164" s="162">
        <f>ROUND(I164*H164,2)</f>
        <v>0</v>
      </c>
      <c r="BL164" s="18" t="s">
        <v>145</v>
      </c>
      <c r="BM164" s="161" t="s">
        <v>182</v>
      </c>
    </row>
    <row r="165" spans="1:65" s="2" customFormat="1" ht="29.25" x14ac:dyDescent="0.2">
      <c r="A165" s="33"/>
      <c r="B165" s="34"/>
      <c r="C165" s="33"/>
      <c r="D165" s="163" t="s">
        <v>147</v>
      </c>
      <c r="E165" s="33"/>
      <c r="F165" s="164" t="s">
        <v>183</v>
      </c>
      <c r="G165" s="33"/>
      <c r="H165" s="33"/>
      <c r="I165" s="165"/>
      <c r="J165" s="33"/>
      <c r="K165" s="33"/>
      <c r="L165" s="34"/>
      <c r="M165" s="166"/>
      <c r="N165" s="167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147</v>
      </c>
      <c r="AU165" s="18" t="s">
        <v>83</v>
      </c>
    </row>
    <row r="166" spans="1:65" s="14" customFormat="1" x14ac:dyDescent="0.2">
      <c r="B166" s="175"/>
      <c r="D166" s="163" t="s">
        <v>149</v>
      </c>
      <c r="F166" s="177" t="s">
        <v>939</v>
      </c>
      <c r="H166" s="178">
        <f>392.466*6</f>
        <v>2354.7960000000003</v>
      </c>
      <c r="I166" s="179"/>
      <c r="L166" s="175"/>
      <c r="M166" s="180"/>
      <c r="N166" s="181"/>
      <c r="O166" s="181"/>
      <c r="P166" s="181"/>
      <c r="Q166" s="181"/>
      <c r="R166" s="181"/>
      <c r="S166" s="181"/>
      <c r="T166" s="182"/>
      <c r="AT166" s="176" t="s">
        <v>149</v>
      </c>
      <c r="AU166" s="176" t="s">
        <v>83</v>
      </c>
      <c r="AV166" s="14" t="s">
        <v>83</v>
      </c>
      <c r="AW166" s="14" t="s">
        <v>3</v>
      </c>
      <c r="AX166" s="14" t="s">
        <v>81</v>
      </c>
      <c r="AY166" s="176" t="s">
        <v>137</v>
      </c>
    </row>
    <row r="167" spans="1:65" s="2" customFormat="1" ht="37.9" customHeight="1" x14ac:dyDescent="0.2">
      <c r="A167" s="33"/>
      <c r="B167" s="149"/>
      <c r="C167" s="150" t="s">
        <v>152</v>
      </c>
      <c r="D167" s="150" t="s">
        <v>140</v>
      </c>
      <c r="E167" s="151" t="s">
        <v>184</v>
      </c>
      <c r="F167" s="152" t="s">
        <v>185</v>
      </c>
      <c r="G167" s="153" t="s">
        <v>143</v>
      </c>
      <c r="H167" s="154">
        <v>228.11699999999999</v>
      </c>
      <c r="I167" s="155"/>
      <c r="J167" s="156">
        <f>ROUND(I167*H167,2)</f>
        <v>0</v>
      </c>
      <c r="K167" s="152" t="s">
        <v>144</v>
      </c>
      <c r="L167" s="34"/>
      <c r="M167" s="157" t="s">
        <v>1</v>
      </c>
      <c r="N167" s="158" t="s">
        <v>40</v>
      </c>
      <c r="O167" s="59"/>
      <c r="P167" s="159">
        <f>O167*H167</f>
        <v>0</v>
      </c>
      <c r="Q167" s="159">
        <v>1.103E-2</v>
      </c>
      <c r="R167" s="159">
        <f>Q167*H167</f>
        <v>2.51613051</v>
      </c>
      <c r="S167" s="159">
        <v>0</v>
      </c>
      <c r="T167" s="16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1" t="s">
        <v>145</v>
      </c>
      <c r="AT167" s="161" t="s">
        <v>140</v>
      </c>
      <c r="AU167" s="161" t="s">
        <v>83</v>
      </c>
      <c r="AY167" s="18" t="s">
        <v>137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8" t="s">
        <v>81</v>
      </c>
      <c r="BK167" s="162">
        <f>ROUND(I167*H167,2)</f>
        <v>0</v>
      </c>
      <c r="BL167" s="18" t="s">
        <v>145</v>
      </c>
      <c r="BM167" s="161" t="s">
        <v>186</v>
      </c>
    </row>
    <row r="168" spans="1:65" s="2" customFormat="1" ht="29.25" x14ac:dyDescent="0.2">
      <c r="A168" s="33"/>
      <c r="B168" s="34"/>
      <c r="C168" s="33"/>
      <c r="D168" s="163" t="s">
        <v>147</v>
      </c>
      <c r="E168" s="33"/>
      <c r="F168" s="164" t="s">
        <v>187</v>
      </c>
      <c r="G168" s="33"/>
      <c r="H168" s="33"/>
      <c r="I168" s="165"/>
      <c r="J168" s="33"/>
      <c r="K168" s="33"/>
      <c r="L168" s="34"/>
      <c r="M168" s="166"/>
      <c r="N168" s="167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147</v>
      </c>
      <c r="AU168" s="18" t="s">
        <v>83</v>
      </c>
    </row>
    <row r="169" spans="1:65" s="13" customFormat="1" x14ac:dyDescent="0.2">
      <c r="B169" s="168"/>
      <c r="D169" s="163" t="s">
        <v>149</v>
      </c>
      <c r="E169" s="169" t="s">
        <v>1</v>
      </c>
      <c r="F169" s="170" t="s">
        <v>188</v>
      </c>
      <c r="H169" s="169" t="s">
        <v>1</v>
      </c>
      <c r="I169" s="171"/>
      <c r="L169" s="168"/>
      <c r="M169" s="172"/>
      <c r="N169" s="173"/>
      <c r="O169" s="173"/>
      <c r="P169" s="173"/>
      <c r="Q169" s="173"/>
      <c r="R169" s="173"/>
      <c r="S169" s="173"/>
      <c r="T169" s="174"/>
      <c r="AT169" s="169" t="s">
        <v>149</v>
      </c>
      <c r="AU169" s="169" t="s">
        <v>83</v>
      </c>
      <c r="AV169" s="13" t="s">
        <v>81</v>
      </c>
      <c r="AW169" s="13" t="s">
        <v>32</v>
      </c>
      <c r="AX169" s="13" t="s">
        <v>75</v>
      </c>
      <c r="AY169" s="169" t="s">
        <v>137</v>
      </c>
    </row>
    <row r="170" spans="1:65" s="14" customFormat="1" x14ac:dyDescent="0.2">
      <c r="B170" s="175"/>
      <c r="D170" s="163" t="s">
        <v>149</v>
      </c>
      <c r="E170" s="176" t="s">
        <v>1</v>
      </c>
      <c r="F170" s="177" t="s">
        <v>189</v>
      </c>
      <c r="H170" s="178">
        <v>392.46600000000001</v>
      </c>
      <c r="I170" s="179"/>
      <c r="L170" s="175"/>
      <c r="M170" s="180"/>
      <c r="N170" s="181"/>
      <c r="O170" s="181"/>
      <c r="P170" s="181"/>
      <c r="Q170" s="181"/>
      <c r="R170" s="181"/>
      <c r="S170" s="181"/>
      <c r="T170" s="182"/>
      <c r="AT170" s="176" t="s">
        <v>149</v>
      </c>
      <c r="AU170" s="176" t="s">
        <v>83</v>
      </c>
      <c r="AV170" s="14" t="s">
        <v>83</v>
      </c>
      <c r="AW170" s="14" t="s">
        <v>32</v>
      </c>
      <c r="AX170" s="14" t="s">
        <v>75</v>
      </c>
      <c r="AY170" s="176" t="s">
        <v>137</v>
      </c>
    </row>
    <row r="171" spans="1:65" s="13" customFormat="1" x14ac:dyDescent="0.2">
      <c r="B171" s="168"/>
      <c r="D171" s="163" t="s">
        <v>149</v>
      </c>
      <c r="E171" s="169" t="s">
        <v>1</v>
      </c>
      <c r="F171" s="170" t="s">
        <v>190</v>
      </c>
      <c r="H171" s="169" t="s">
        <v>1</v>
      </c>
      <c r="I171" s="171"/>
      <c r="L171" s="168"/>
      <c r="M171" s="172"/>
      <c r="N171" s="173"/>
      <c r="O171" s="173"/>
      <c r="P171" s="173"/>
      <c r="Q171" s="173"/>
      <c r="R171" s="173"/>
      <c r="S171" s="173"/>
      <c r="T171" s="174"/>
      <c r="AT171" s="169" t="s">
        <v>149</v>
      </c>
      <c r="AU171" s="169" t="s">
        <v>83</v>
      </c>
      <c r="AV171" s="13" t="s">
        <v>81</v>
      </c>
      <c r="AW171" s="13" t="s">
        <v>32</v>
      </c>
      <c r="AX171" s="13" t="s">
        <v>75</v>
      </c>
      <c r="AY171" s="169" t="s">
        <v>137</v>
      </c>
    </row>
    <row r="172" spans="1:65" s="14" customFormat="1" x14ac:dyDescent="0.2">
      <c r="B172" s="175"/>
      <c r="D172" s="163" t="s">
        <v>149</v>
      </c>
      <c r="E172" s="176" t="s">
        <v>1</v>
      </c>
      <c r="F172" s="177" t="s">
        <v>191</v>
      </c>
      <c r="H172" s="178">
        <v>-164.34899999999999</v>
      </c>
      <c r="I172" s="179"/>
      <c r="L172" s="175"/>
      <c r="M172" s="180"/>
      <c r="N172" s="181"/>
      <c r="O172" s="181"/>
      <c r="P172" s="181"/>
      <c r="Q172" s="181"/>
      <c r="R172" s="181"/>
      <c r="S172" s="181"/>
      <c r="T172" s="182"/>
      <c r="AT172" s="176" t="s">
        <v>149</v>
      </c>
      <c r="AU172" s="176" t="s">
        <v>83</v>
      </c>
      <c r="AV172" s="14" t="s">
        <v>83</v>
      </c>
      <c r="AW172" s="14" t="s">
        <v>32</v>
      </c>
      <c r="AX172" s="14" t="s">
        <v>75</v>
      </c>
      <c r="AY172" s="176" t="s">
        <v>137</v>
      </c>
    </row>
    <row r="173" spans="1:65" s="16" customFormat="1" x14ac:dyDescent="0.2">
      <c r="B173" s="191"/>
      <c r="D173" s="163" t="s">
        <v>149</v>
      </c>
      <c r="E173" s="192" t="s">
        <v>1</v>
      </c>
      <c r="F173" s="193" t="s">
        <v>192</v>
      </c>
      <c r="H173" s="194">
        <v>228.11700000000002</v>
      </c>
      <c r="I173" s="195"/>
      <c r="L173" s="191"/>
      <c r="M173" s="196"/>
      <c r="N173" s="197"/>
      <c r="O173" s="197"/>
      <c r="P173" s="197"/>
      <c r="Q173" s="197"/>
      <c r="R173" s="197"/>
      <c r="S173" s="197"/>
      <c r="T173" s="198"/>
      <c r="AT173" s="192" t="s">
        <v>149</v>
      </c>
      <c r="AU173" s="192" t="s">
        <v>83</v>
      </c>
      <c r="AV173" s="16" t="s">
        <v>145</v>
      </c>
      <c r="AW173" s="16" t="s">
        <v>32</v>
      </c>
      <c r="AX173" s="16" t="s">
        <v>81</v>
      </c>
      <c r="AY173" s="192" t="s">
        <v>137</v>
      </c>
    </row>
    <row r="174" spans="1:65" s="2" customFormat="1" ht="24.2" customHeight="1" x14ac:dyDescent="0.2">
      <c r="A174" s="33"/>
      <c r="B174" s="149"/>
      <c r="C174" s="150" t="s">
        <v>193</v>
      </c>
      <c r="D174" s="150" t="s">
        <v>140</v>
      </c>
      <c r="E174" s="151" t="s">
        <v>194</v>
      </c>
      <c r="F174" s="152" t="s">
        <v>195</v>
      </c>
      <c r="G174" s="153" t="s">
        <v>143</v>
      </c>
      <c r="H174" s="154">
        <v>9.75</v>
      </c>
      <c r="I174" s="155"/>
      <c r="J174" s="156">
        <f>ROUND(I174*H174,2)</f>
        <v>0</v>
      </c>
      <c r="K174" s="152" t="s">
        <v>144</v>
      </c>
      <c r="L174" s="34"/>
      <c r="M174" s="157" t="s">
        <v>1</v>
      </c>
      <c r="N174" s="158" t="s">
        <v>40</v>
      </c>
      <c r="O174" s="59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1" t="s">
        <v>145</v>
      </c>
      <c r="AT174" s="161" t="s">
        <v>140</v>
      </c>
      <c r="AU174" s="161" t="s">
        <v>83</v>
      </c>
      <c r="AY174" s="18" t="s">
        <v>137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8" t="s">
        <v>81</v>
      </c>
      <c r="BK174" s="162">
        <f>ROUND(I174*H174,2)</f>
        <v>0</v>
      </c>
      <c r="BL174" s="18" t="s">
        <v>145</v>
      </c>
      <c r="BM174" s="161" t="s">
        <v>196</v>
      </c>
    </row>
    <row r="175" spans="1:65" s="2" customFormat="1" ht="19.5" x14ac:dyDescent="0.2">
      <c r="A175" s="33"/>
      <c r="B175" s="34"/>
      <c r="C175" s="33"/>
      <c r="D175" s="163" t="s">
        <v>147</v>
      </c>
      <c r="E175" s="33"/>
      <c r="F175" s="164" t="s">
        <v>197</v>
      </c>
      <c r="G175" s="33"/>
      <c r="H175" s="33"/>
      <c r="I175" s="165"/>
      <c r="J175" s="33"/>
      <c r="K175" s="33"/>
      <c r="L175" s="34"/>
      <c r="M175" s="166"/>
      <c r="N175" s="167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147</v>
      </c>
      <c r="AU175" s="18" t="s">
        <v>83</v>
      </c>
    </row>
    <row r="176" spans="1:65" s="14" customFormat="1" x14ac:dyDescent="0.2">
      <c r="B176" s="175"/>
      <c r="D176" s="163" t="s">
        <v>149</v>
      </c>
      <c r="E176" s="176" t="s">
        <v>1</v>
      </c>
      <c r="F176" s="177" t="s">
        <v>198</v>
      </c>
      <c r="H176" s="178">
        <v>8.67</v>
      </c>
      <c r="I176" s="179"/>
      <c r="L176" s="175"/>
      <c r="M176" s="180"/>
      <c r="N176" s="181"/>
      <c r="O176" s="181"/>
      <c r="P176" s="181"/>
      <c r="Q176" s="181"/>
      <c r="R176" s="181"/>
      <c r="S176" s="181"/>
      <c r="T176" s="182"/>
      <c r="AT176" s="176" t="s">
        <v>149</v>
      </c>
      <c r="AU176" s="176" t="s">
        <v>83</v>
      </c>
      <c r="AV176" s="14" t="s">
        <v>83</v>
      </c>
      <c r="AW176" s="14" t="s">
        <v>32</v>
      </c>
      <c r="AX176" s="14" t="s">
        <v>75</v>
      </c>
      <c r="AY176" s="176" t="s">
        <v>137</v>
      </c>
    </row>
    <row r="177" spans="1:65" s="14" customFormat="1" x14ac:dyDescent="0.2">
      <c r="B177" s="175"/>
      <c r="D177" s="163" t="s">
        <v>149</v>
      </c>
      <c r="E177" s="176" t="s">
        <v>1</v>
      </c>
      <c r="F177" s="177" t="s">
        <v>199</v>
      </c>
      <c r="H177" s="178">
        <v>1.08</v>
      </c>
      <c r="I177" s="179"/>
      <c r="L177" s="175"/>
      <c r="M177" s="180"/>
      <c r="N177" s="181"/>
      <c r="O177" s="181"/>
      <c r="P177" s="181"/>
      <c r="Q177" s="181"/>
      <c r="R177" s="181"/>
      <c r="S177" s="181"/>
      <c r="T177" s="182"/>
      <c r="AT177" s="176" t="s">
        <v>149</v>
      </c>
      <c r="AU177" s="176" t="s">
        <v>83</v>
      </c>
      <c r="AV177" s="14" t="s">
        <v>83</v>
      </c>
      <c r="AW177" s="14" t="s">
        <v>32</v>
      </c>
      <c r="AX177" s="14" t="s">
        <v>75</v>
      </c>
      <c r="AY177" s="176" t="s">
        <v>137</v>
      </c>
    </row>
    <row r="178" spans="1:65" s="16" customFormat="1" x14ac:dyDescent="0.2">
      <c r="B178" s="191"/>
      <c r="D178" s="163" t="s">
        <v>149</v>
      </c>
      <c r="E178" s="192" t="s">
        <v>1</v>
      </c>
      <c r="F178" s="193" t="s">
        <v>192</v>
      </c>
      <c r="H178" s="194">
        <v>9.75</v>
      </c>
      <c r="I178" s="195"/>
      <c r="L178" s="191"/>
      <c r="M178" s="196"/>
      <c r="N178" s="197"/>
      <c r="O178" s="197"/>
      <c r="P178" s="197"/>
      <c r="Q178" s="197"/>
      <c r="R178" s="197"/>
      <c r="S178" s="197"/>
      <c r="T178" s="198"/>
      <c r="AT178" s="192" t="s">
        <v>149</v>
      </c>
      <c r="AU178" s="192" t="s">
        <v>83</v>
      </c>
      <c r="AV178" s="16" t="s">
        <v>145</v>
      </c>
      <c r="AW178" s="16" t="s">
        <v>32</v>
      </c>
      <c r="AX178" s="16" t="s">
        <v>81</v>
      </c>
      <c r="AY178" s="192" t="s">
        <v>137</v>
      </c>
    </row>
    <row r="179" spans="1:65" s="2" customFormat="1" ht="37.9" customHeight="1" x14ac:dyDescent="0.2">
      <c r="A179" s="33"/>
      <c r="B179" s="149"/>
      <c r="C179" s="150" t="s">
        <v>200</v>
      </c>
      <c r="D179" s="150" t="s">
        <v>140</v>
      </c>
      <c r="E179" s="151" t="s">
        <v>201</v>
      </c>
      <c r="F179" s="152" t="s">
        <v>202</v>
      </c>
      <c r="G179" s="153" t="s">
        <v>203</v>
      </c>
      <c r="H179" s="154">
        <v>1.2150000000000001</v>
      </c>
      <c r="I179" s="155"/>
      <c r="J179" s="156">
        <f>ROUND(I179*H179,2)</f>
        <v>0</v>
      </c>
      <c r="K179" s="152" t="s">
        <v>144</v>
      </c>
      <c r="L179" s="34"/>
      <c r="M179" s="157" t="s">
        <v>1</v>
      </c>
      <c r="N179" s="158" t="s">
        <v>40</v>
      </c>
      <c r="O179" s="59"/>
      <c r="P179" s="159">
        <f>O179*H179</f>
        <v>0</v>
      </c>
      <c r="Q179" s="159">
        <v>2.45329</v>
      </c>
      <c r="R179" s="159">
        <f>Q179*H179</f>
        <v>2.9807473500000001</v>
      </c>
      <c r="S179" s="159">
        <v>0</v>
      </c>
      <c r="T179" s="16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1" t="s">
        <v>145</v>
      </c>
      <c r="AT179" s="161" t="s">
        <v>140</v>
      </c>
      <c r="AU179" s="161" t="s">
        <v>83</v>
      </c>
      <c r="AY179" s="18" t="s">
        <v>137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8" t="s">
        <v>81</v>
      </c>
      <c r="BK179" s="162">
        <f>ROUND(I179*H179,2)</f>
        <v>0</v>
      </c>
      <c r="BL179" s="18" t="s">
        <v>145</v>
      </c>
      <c r="BM179" s="161" t="s">
        <v>204</v>
      </c>
    </row>
    <row r="180" spans="1:65" s="2" customFormat="1" ht="19.5" x14ac:dyDescent="0.2">
      <c r="A180" s="33"/>
      <c r="B180" s="34"/>
      <c r="C180" s="33"/>
      <c r="D180" s="163" t="s">
        <v>147</v>
      </c>
      <c r="E180" s="33"/>
      <c r="F180" s="164" t="s">
        <v>205</v>
      </c>
      <c r="G180" s="33"/>
      <c r="H180" s="33"/>
      <c r="I180" s="165"/>
      <c r="J180" s="33"/>
      <c r="K180" s="33"/>
      <c r="L180" s="34"/>
      <c r="M180" s="166"/>
      <c r="N180" s="167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147</v>
      </c>
      <c r="AU180" s="18" t="s">
        <v>83</v>
      </c>
    </row>
    <row r="181" spans="1:65" s="13" customFormat="1" x14ac:dyDescent="0.2">
      <c r="B181" s="168"/>
      <c r="D181" s="163" t="s">
        <v>149</v>
      </c>
      <c r="E181" s="169" t="s">
        <v>1</v>
      </c>
      <c r="F181" s="170" t="s">
        <v>206</v>
      </c>
      <c r="H181" s="169" t="s">
        <v>1</v>
      </c>
      <c r="I181" s="171"/>
      <c r="L181" s="168"/>
      <c r="M181" s="172"/>
      <c r="N181" s="173"/>
      <c r="O181" s="173"/>
      <c r="P181" s="173"/>
      <c r="Q181" s="173"/>
      <c r="R181" s="173"/>
      <c r="S181" s="173"/>
      <c r="T181" s="174"/>
      <c r="AT181" s="169" t="s">
        <v>149</v>
      </c>
      <c r="AU181" s="169" t="s">
        <v>83</v>
      </c>
      <c r="AV181" s="13" t="s">
        <v>81</v>
      </c>
      <c r="AW181" s="13" t="s">
        <v>32</v>
      </c>
      <c r="AX181" s="13" t="s">
        <v>75</v>
      </c>
      <c r="AY181" s="169" t="s">
        <v>137</v>
      </c>
    </row>
    <row r="182" spans="1:65" s="14" customFormat="1" x14ac:dyDescent="0.2">
      <c r="B182" s="175"/>
      <c r="D182" s="163" t="s">
        <v>149</v>
      </c>
      <c r="E182" s="176" t="s">
        <v>1</v>
      </c>
      <c r="F182" s="177" t="s">
        <v>207</v>
      </c>
      <c r="H182" s="178">
        <v>1.2150000000000001</v>
      </c>
      <c r="I182" s="179"/>
      <c r="L182" s="175"/>
      <c r="M182" s="180"/>
      <c r="N182" s="181"/>
      <c r="O182" s="181"/>
      <c r="P182" s="181"/>
      <c r="Q182" s="181"/>
      <c r="R182" s="181"/>
      <c r="S182" s="181"/>
      <c r="T182" s="182"/>
      <c r="AT182" s="176" t="s">
        <v>149</v>
      </c>
      <c r="AU182" s="176" t="s">
        <v>83</v>
      </c>
      <c r="AV182" s="14" t="s">
        <v>83</v>
      </c>
      <c r="AW182" s="14" t="s">
        <v>32</v>
      </c>
      <c r="AX182" s="14" t="s">
        <v>81</v>
      </c>
      <c r="AY182" s="176" t="s">
        <v>137</v>
      </c>
    </row>
    <row r="183" spans="1:65" s="2" customFormat="1" ht="14.45" customHeight="1" x14ac:dyDescent="0.2">
      <c r="A183" s="33"/>
      <c r="B183" s="149"/>
      <c r="C183" s="150" t="s">
        <v>208</v>
      </c>
      <c r="D183" s="150" t="s">
        <v>140</v>
      </c>
      <c r="E183" s="151" t="s">
        <v>209</v>
      </c>
      <c r="F183" s="152" t="s">
        <v>210</v>
      </c>
      <c r="G183" s="153" t="s">
        <v>211</v>
      </c>
      <c r="H183" s="154">
        <v>12</v>
      </c>
      <c r="I183" s="155"/>
      <c r="J183" s="156">
        <f>ROUND(I183*H183,2)</f>
        <v>0</v>
      </c>
      <c r="K183" s="152" t="s">
        <v>144</v>
      </c>
      <c r="L183" s="34"/>
      <c r="M183" s="157" t="s">
        <v>1</v>
      </c>
      <c r="N183" s="158" t="s">
        <v>40</v>
      </c>
      <c r="O183" s="59"/>
      <c r="P183" s="159">
        <f>O183*H183</f>
        <v>0</v>
      </c>
      <c r="Q183" s="159">
        <v>4.684E-2</v>
      </c>
      <c r="R183" s="159">
        <f>Q183*H183</f>
        <v>0.56208000000000002</v>
      </c>
      <c r="S183" s="159">
        <v>0</v>
      </c>
      <c r="T183" s="16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1" t="s">
        <v>145</v>
      </c>
      <c r="AT183" s="161" t="s">
        <v>140</v>
      </c>
      <c r="AU183" s="161" t="s">
        <v>83</v>
      </c>
      <c r="AY183" s="18" t="s">
        <v>137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8" t="s">
        <v>81</v>
      </c>
      <c r="BK183" s="162">
        <f>ROUND(I183*H183,2)</f>
        <v>0</v>
      </c>
      <c r="BL183" s="18" t="s">
        <v>145</v>
      </c>
      <c r="BM183" s="161" t="s">
        <v>212</v>
      </c>
    </row>
    <row r="184" spans="1:65" s="2" customFormat="1" ht="19.5" x14ac:dyDescent="0.2">
      <c r="A184" s="33"/>
      <c r="B184" s="34"/>
      <c r="C184" s="33"/>
      <c r="D184" s="163" t="s">
        <v>147</v>
      </c>
      <c r="E184" s="33"/>
      <c r="F184" s="164" t="s">
        <v>213</v>
      </c>
      <c r="G184" s="33"/>
      <c r="H184" s="33"/>
      <c r="I184" s="165"/>
      <c r="J184" s="33"/>
      <c r="K184" s="33"/>
      <c r="L184" s="34"/>
      <c r="M184" s="166"/>
      <c r="N184" s="167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147</v>
      </c>
      <c r="AU184" s="18" t="s">
        <v>83</v>
      </c>
    </row>
    <row r="185" spans="1:65" s="14" customFormat="1" x14ac:dyDescent="0.2">
      <c r="B185" s="175"/>
      <c r="D185" s="163" t="s">
        <v>149</v>
      </c>
      <c r="E185" s="176" t="s">
        <v>1</v>
      </c>
      <c r="F185" s="177" t="s">
        <v>214</v>
      </c>
      <c r="H185" s="178">
        <v>12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149</v>
      </c>
      <c r="AU185" s="176" t="s">
        <v>83</v>
      </c>
      <c r="AV185" s="14" t="s">
        <v>83</v>
      </c>
      <c r="AW185" s="14" t="s">
        <v>32</v>
      </c>
      <c r="AX185" s="14" t="s">
        <v>81</v>
      </c>
      <c r="AY185" s="176" t="s">
        <v>137</v>
      </c>
    </row>
    <row r="186" spans="1:65" s="2" customFormat="1" ht="24.2" customHeight="1" x14ac:dyDescent="0.2">
      <c r="A186" s="33"/>
      <c r="B186" s="149"/>
      <c r="C186" s="199" t="s">
        <v>215</v>
      </c>
      <c r="D186" s="199" t="s">
        <v>216</v>
      </c>
      <c r="E186" s="200" t="s">
        <v>217</v>
      </c>
      <c r="F186" s="201" t="s">
        <v>218</v>
      </c>
      <c r="G186" s="202" t="s">
        <v>211</v>
      </c>
      <c r="H186" s="203">
        <v>12</v>
      </c>
      <c r="I186" s="204"/>
      <c r="J186" s="205">
        <f>ROUND(I186*H186,2)</f>
        <v>0</v>
      </c>
      <c r="K186" s="201" t="s">
        <v>144</v>
      </c>
      <c r="L186" s="206"/>
      <c r="M186" s="207" t="s">
        <v>1</v>
      </c>
      <c r="N186" s="208" t="s">
        <v>40</v>
      </c>
      <c r="O186" s="59"/>
      <c r="P186" s="159">
        <f>O186*H186</f>
        <v>0</v>
      </c>
      <c r="Q186" s="159">
        <v>1.201E-2</v>
      </c>
      <c r="R186" s="159">
        <f>Q186*H186</f>
        <v>0.14412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200</v>
      </c>
      <c r="AT186" s="161" t="s">
        <v>216</v>
      </c>
      <c r="AU186" s="161" t="s">
        <v>83</v>
      </c>
      <c r="AY186" s="18" t="s">
        <v>137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81</v>
      </c>
      <c r="BK186" s="162">
        <f>ROUND(I186*H186,2)</f>
        <v>0</v>
      </c>
      <c r="BL186" s="18" t="s">
        <v>145</v>
      </c>
      <c r="BM186" s="161" t="s">
        <v>219</v>
      </c>
    </row>
    <row r="187" spans="1:65" s="2" customFormat="1" ht="19.5" x14ac:dyDescent="0.2">
      <c r="A187" s="33"/>
      <c r="B187" s="34"/>
      <c r="C187" s="33"/>
      <c r="D187" s="163" t="s">
        <v>147</v>
      </c>
      <c r="E187" s="33"/>
      <c r="F187" s="164" t="s">
        <v>218</v>
      </c>
      <c r="G187" s="33"/>
      <c r="H187" s="33"/>
      <c r="I187" s="165"/>
      <c r="J187" s="33"/>
      <c r="K187" s="33"/>
      <c r="L187" s="34"/>
      <c r="M187" s="166"/>
      <c r="N187" s="167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147</v>
      </c>
      <c r="AU187" s="18" t="s">
        <v>83</v>
      </c>
    </row>
    <row r="188" spans="1:65" s="12" customFormat="1" ht="22.9" customHeight="1" x14ac:dyDescent="0.2">
      <c r="B188" s="136"/>
      <c r="D188" s="137" t="s">
        <v>74</v>
      </c>
      <c r="E188" s="147" t="s">
        <v>208</v>
      </c>
      <c r="F188" s="147" t="s">
        <v>220</v>
      </c>
      <c r="I188" s="139"/>
      <c r="J188" s="148">
        <f>BK188</f>
        <v>0</v>
      </c>
      <c r="L188" s="136"/>
      <c r="M188" s="141"/>
      <c r="N188" s="142"/>
      <c r="O188" s="142"/>
      <c r="P188" s="143">
        <f>SUM(P189:P266)</f>
        <v>0</v>
      </c>
      <c r="Q188" s="142"/>
      <c r="R188" s="143">
        <f>SUM(R189:R266)</f>
        <v>1.3920000000000002E-2</v>
      </c>
      <c r="S188" s="142"/>
      <c r="T188" s="144">
        <f>SUM(T189:T266)</f>
        <v>30.961094000000003</v>
      </c>
      <c r="AR188" s="137" t="s">
        <v>81</v>
      </c>
      <c r="AT188" s="145" t="s">
        <v>74</v>
      </c>
      <c r="AU188" s="145" t="s">
        <v>81</v>
      </c>
      <c r="AY188" s="137" t="s">
        <v>137</v>
      </c>
      <c r="BK188" s="146">
        <f>SUM(BK189:BK266)</f>
        <v>0</v>
      </c>
    </row>
    <row r="189" spans="1:65" s="2" customFormat="1" ht="24.2" customHeight="1" x14ac:dyDescent="0.2">
      <c r="A189" s="33"/>
      <c r="B189" s="149"/>
      <c r="C189" s="150" t="s">
        <v>221</v>
      </c>
      <c r="D189" s="150" t="s">
        <v>140</v>
      </c>
      <c r="E189" s="151" t="s">
        <v>222</v>
      </c>
      <c r="F189" s="152" t="s">
        <v>223</v>
      </c>
      <c r="G189" s="153" t="s">
        <v>143</v>
      </c>
      <c r="H189" s="154">
        <v>48</v>
      </c>
      <c r="I189" s="155"/>
      <c r="J189" s="156">
        <f>ROUND(I189*H189,2)</f>
        <v>0</v>
      </c>
      <c r="K189" s="152" t="s">
        <v>144</v>
      </c>
      <c r="L189" s="34"/>
      <c r="M189" s="157" t="s">
        <v>1</v>
      </c>
      <c r="N189" s="158" t="s">
        <v>40</v>
      </c>
      <c r="O189" s="59"/>
      <c r="P189" s="159">
        <f>O189*H189</f>
        <v>0</v>
      </c>
      <c r="Q189" s="159">
        <v>2.1000000000000001E-4</v>
      </c>
      <c r="R189" s="159">
        <f>Q189*H189</f>
        <v>1.008E-2</v>
      </c>
      <c r="S189" s="159">
        <v>0</v>
      </c>
      <c r="T189" s="16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1" t="s">
        <v>145</v>
      </c>
      <c r="AT189" s="161" t="s">
        <v>140</v>
      </c>
      <c r="AU189" s="161" t="s">
        <v>83</v>
      </c>
      <c r="AY189" s="18" t="s">
        <v>137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8" t="s">
        <v>81</v>
      </c>
      <c r="BK189" s="162">
        <f>ROUND(I189*H189,2)</f>
        <v>0</v>
      </c>
      <c r="BL189" s="18" t="s">
        <v>145</v>
      </c>
      <c r="BM189" s="161" t="s">
        <v>224</v>
      </c>
    </row>
    <row r="190" spans="1:65" s="2" customFormat="1" ht="19.5" x14ac:dyDescent="0.2">
      <c r="A190" s="33"/>
      <c r="B190" s="34"/>
      <c r="C190" s="33"/>
      <c r="D190" s="163" t="s">
        <v>147</v>
      </c>
      <c r="E190" s="33"/>
      <c r="F190" s="164" t="s">
        <v>225</v>
      </c>
      <c r="G190" s="33"/>
      <c r="H190" s="33"/>
      <c r="I190" s="165"/>
      <c r="J190" s="33"/>
      <c r="K190" s="33"/>
      <c r="L190" s="34"/>
      <c r="M190" s="166"/>
      <c r="N190" s="167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147</v>
      </c>
      <c r="AU190" s="18" t="s">
        <v>83</v>
      </c>
    </row>
    <row r="191" spans="1:65" s="14" customFormat="1" x14ac:dyDescent="0.2">
      <c r="B191" s="175"/>
      <c r="D191" s="163" t="s">
        <v>149</v>
      </c>
      <c r="E191" s="176" t="s">
        <v>1</v>
      </c>
      <c r="F191" s="177" t="s">
        <v>226</v>
      </c>
      <c r="H191" s="178">
        <v>12.75</v>
      </c>
      <c r="I191" s="179"/>
      <c r="L191" s="175"/>
      <c r="M191" s="180"/>
      <c r="N191" s="181"/>
      <c r="O191" s="181"/>
      <c r="P191" s="181"/>
      <c r="Q191" s="181"/>
      <c r="R191" s="181"/>
      <c r="S191" s="181"/>
      <c r="T191" s="182"/>
      <c r="AT191" s="176" t="s">
        <v>149</v>
      </c>
      <c r="AU191" s="176" t="s">
        <v>83</v>
      </c>
      <c r="AV191" s="14" t="s">
        <v>83</v>
      </c>
      <c r="AW191" s="14" t="s">
        <v>32</v>
      </c>
      <c r="AX191" s="14" t="s">
        <v>75</v>
      </c>
      <c r="AY191" s="176" t="s">
        <v>137</v>
      </c>
    </row>
    <row r="192" spans="1:65" s="14" customFormat="1" x14ac:dyDescent="0.2">
      <c r="B192" s="175"/>
      <c r="D192" s="163" t="s">
        <v>149</v>
      </c>
      <c r="E192" s="176" t="s">
        <v>1</v>
      </c>
      <c r="F192" s="177" t="s">
        <v>227</v>
      </c>
      <c r="H192" s="178">
        <v>9</v>
      </c>
      <c r="I192" s="179"/>
      <c r="L192" s="175"/>
      <c r="M192" s="180"/>
      <c r="N192" s="181"/>
      <c r="O192" s="181"/>
      <c r="P192" s="181"/>
      <c r="Q192" s="181"/>
      <c r="R192" s="181"/>
      <c r="S192" s="181"/>
      <c r="T192" s="182"/>
      <c r="AT192" s="176" t="s">
        <v>149</v>
      </c>
      <c r="AU192" s="176" t="s">
        <v>83</v>
      </c>
      <c r="AV192" s="14" t="s">
        <v>83</v>
      </c>
      <c r="AW192" s="14" t="s">
        <v>32</v>
      </c>
      <c r="AX192" s="14" t="s">
        <v>75</v>
      </c>
      <c r="AY192" s="176" t="s">
        <v>137</v>
      </c>
    </row>
    <row r="193" spans="1:65" s="14" customFormat="1" x14ac:dyDescent="0.2">
      <c r="B193" s="175"/>
      <c r="D193" s="163" t="s">
        <v>149</v>
      </c>
      <c r="E193" s="176" t="s">
        <v>1</v>
      </c>
      <c r="F193" s="177" t="s">
        <v>228</v>
      </c>
      <c r="H193" s="178">
        <v>6.75</v>
      </c>
      <c r="I193" s="179"/>
      <c r="L193" s="175"/>
      <c r="M193" s="180"/>
      <c r="N193" s="181"/>
      <c r="O193" s="181"/>
      <c r="P193" s="181"/>
      <c r="Q193" s="181"/>
      <c r="R193" s="181"/>
      <c r="S193" s="181"/>
      <c r="T193" s="182"/>
      <c r="AT193" s="176" t="s">
        <v>149</v>
      </c>
      <c r="AU193" s="176" t="s">
        <v>83</v>
      </c>
      <c r="AV193" s="14" t="s">
        <v>83</v>
      </c>
      <c r="AW193" s="14" t="s">
        <v>32</v>
      </c>
      <c r="AX193" s="14" t="s">
        <v>75</v>
      </c>
      <c r="AY193" s="176" t="s">
        <v>137</v>
      </c>
    </row>
    <row r="194" spans="1:65" s="14" customFormat="1" x14ac:dyDescent="0.2">
      <c r="B194" s="175"/>
      <c r="D194" s="163" t="s">
        <v>149</v>
      </c>
      <c r="E194" s="176" t="s">
        <v>1</v>
      </c>
      <c r="F194" s="177" t="s">
        <v>229</v>
      </c>
      <c r="H194" s="178">
        <v>3</v>
      </c>
      <c r="I194" s="179"/>
      <c r="L194" s="175"/>
      <c r="M194" s="180"/>
      <c r="N194" s="181"/>
      <c r="O194" s="181"/>
      <c r="P194" s="181"/>
      <c r="Q194" s="181"/>
      <c r="R194" s="181"/>
      <c r="S194" s="181"/>
      <c r="T194" s="182"/>
      <c r="AT194" s="176" t="s">
        <v>149</v>
      </c>
      <c r="AU194" s="176" t="s">
        <v>83</v>
      </c>
      <c r="AV194" s="14" t="s">
        <v>83</v>
      </c>
      <c r="AW194" s="14" t="s">
        <v>32</v>
      </c>
      <c r="AX194" s="14" t="s">
        <v>75</v>
      </c>
      <c r="AY194" s="176" t="s">
        <v>137</v>
      </c>
    </row>
    <row r="195" spans="1:65" s="14" customFormat="1" x14ac:dyDescent="0.2">
      <c r="B195" s="175"/>
      <c r="D195" s="163" t="s">
        <v>149</v>
      </c>
      <c r="E195" s="176" t="s">
        <v>1</v>
      </c>
      <c r="F195" s="177" t="s">
        <v>230</v>
      </c>
      <c r="H195" s="178">
        <v>3</v>
      </c>
      <c r="I195" s="179"/>
      <c r="L195" s="175"/>
      <c r="M195" s="180"/>
      <c r="N195" s="181"/>
      <c r="O195" s="181"/>
      <c r="P195" s="181"/>
      <c r="Q195" s="181"/>
      <c r="R195" s="181"/>
      <c r="S195" s="181"/>
      <c r="T195" s="182"/>
      <c r="AT195" s="176" t="s">
        <v>149</v>
      </c>
      <c r="AU195" s="176" t="s">
        <v>83</v>
      </c>
      <c r="AV195" s="14" t="s">
        <v>83</v>
      </c>
      <c r="AW195" s="14" t="s">
        <v>32</v>
      </c>
      <c r="AX195" s="14" t="s">
        <v>75</v>
      </c>
      <c r="AY195" s="176" t="s">
        <v>137</v>
      </c>
    </row>
    <row r="196" spans="1:65" s="14" customFormat="1" x14ac:dyDescent="0.2">
      <c r="B196" s="175"/>
      <c r="D196" s="163" t="s">
        <v>149</v>
      </c>
      <c r="E196" s="176" t="s">
        <v>1</v>
      </c>
      <c r="F196" s="177" t="s">
        <v>231</v>
      </c>
      <c r="H196" s="178">
        <v>5.25</v>
      </c>
      <c r="I196" s="179"/>
      <c r="L196" s="175"/>
      <c r="M196" s="180"/>
      <c r="N196" s="181"/>
      <c r="O196" s="181"/>
      <c r="P196" s="181"/>
      <c r="Q196" s="181"/>
      <c r="R196" s="181"/>
      <c r="S196" s="181"/>
      <c r="T196" s="182"/>
      <c r="AT196" s="176" t="s">
        <v>149</v>
      </c>
      <c r="AU196" s="176" t="s">
        <v>83</v>
      </c>
      <c r="AV196" s="14" t="s">
        <v>83</v>
      </c>
      <c r="AW196" s="14" t="s">
        <v>32</v>
      </c>
      <c r="AX196" s="14" t="s">
        <v>75</v>
      </c>
      <c r="AY196" s="176" t="s">
        <v>137</v>
      </c>
    </row>
    <row r="197" spans="1:65" s="14" customFormat="1" x14ac:dyDescent="0.2">
      <c r="B197" s="175"/>
      <c r="D197" s="163" t="s">
        <v>149</v>
      </c>
      <c r="E197" s="176" t="s">
        <v>1</v>
      </c>
      <c r="F197" s="177" t="s">
        <v>232</v>
      </c>
      <c r="H197" s="178">
        <v>5.25</v>
      </c>
      <c r="I197" s="179"/>
      <c r="L197" s="175"/>
      <c r="M197" s="180"/>
      <c r="N197" s="181"/>
      <c r="O197" s="181"/>
      <c r="P197" s="181"/>
      <c r="Q197" s="181"/>
      <c r="R197" s="181"/>
      <c r="S197" s="181"/>
      <c r="T197" s="182"/>
      <c r="AT197" s="176" t="s">
        <v>149</v>
      </c>
      <c r="AU197" s="176" t="s">
        <v>83</v>
      </c>
      <c r="AV197" s="14" t="s">
        <v>83</v>
      </c>
      <c r="AW197" s="14" t="s">
        <v>32</v>
      </c>
      <c r="AX197" s="14" t="s">
        <v>75</v>
      </c>
      <c r="AY197" s="176" t="s">
        <v>137</v>
      </c>
    </row>
    <row r="198" spans="1:65" s="14" customFormat="1" x14ac:dyDescent="0.2">
      <c r="B198" s="175"/>
      <c r="D198" s="163" t="s">
        <v>149</v>
      </c>
      <c r="E198" s="176" t="s">
        <v>1</v>
      </c>
      <c r="F198" s="177" t="s">
        <v>233</v>
      </c>
      <c r="H198" s="178">
        <v>3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149</v>
      </c>
      <c r="AU198" s="176" t="s">
        <v>83</v>
      </c>
      <c r="AV198" s="14" t="s">
        <v>83</v>
      </c>
      <c r="AW198" s="14" t="s">
        <v>32</v>
      </c>
      <c r="AX198" s="14" t="s">
        <v>75</v>
      </c>
      <c r="AY198" s="176" t="s">
        <v>137</v>
      </c>
    </row>
    <row r="199" spans="1:65" s="16" customFormat="1" x14ac:dyDescent="0.2">
      <c r="B199" s="191"/>
      <c r="D199" s="163" t="s">
        <v>149</v>
      </c>
      <c r="E199" s="192" t="s">
        <v>1</v>
      </c>
      <c r="F199" s="193" t="s">
        <v>192</v>
      </c>
      <c r="H199" s="194">
        <v>48</v>
      </c>
      <c r="I199" s="195"/>
      <c r="L199" s="191"/>
      <c r="M199" s="196"/>
      <c r="N199" s="197"/>
      <c r="O199" s="197"/>
      <c r="P199" s="197"/>
      <c r="Q199" s="197"/>
      <c r="R199" s="197"/>
      <c r="S199" s="197"/>
      <c r="T199" s="198"/>
      <c r="AT199" s="192" t="s">
        <v>149</v>
      </c>
      <c r="AU199" s="192" t="s">
        <v>83</v>
      </c>
      <c r="AV199" s="16" t="s">
        <v>145</v>
      </c>
      <c r="AW199" s="16" t="s">
        <v>32</v>
      </c>
      <c r="AX199" s="16" t="s">
        <v>81</v>
      </c>
      <c r="AY199" s="192" t="s">
        <v>137</v>
      </c>
    </row>
    <row r="200" spans="1:65" s="2" customFormat="1" ht="24.2" customHeight="1" x14ac:dyDescent="0.2">
      <c r="A200" s="33"/>
      <c r="B200" s="149"/>
      <c r="C200" s="150" t="s">
        <v>234</v>
      </c>
      <c r="D200" s="150" t="s">
        <v>140</v>
      </c>
      <c r="E200" s="151" t="s">
        <v>235</v>
      </c>
      <c r="F200" s="152" t="s">
        <v>236</v>
      </c>
      <c r="G200" s="153" t="s">
        <v>237</v>
      </c>
      <c r="H200" s="154">
        <v>1</v>
      </c>
      <c r="I200" s="155"/>
      <c r="J200" s="156">
        <f>ROUND(I200*H200,2)</f>
        <v>0</v>
      </c>
      <c r="K200" s="152" t="s">
        <v>1</v>
      </c>
      <c r="L200" s="34"/>
      <c r="M200" s="157" t="s">
        <v>1</v>
      </c>
      <c r="N200" s="158" t="s">
        <v>40</v>
      </c>
      <c r="O200" s="59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1" t="s">
        <v>145</v>
      </c>
      <c r="AT200" s="161" t="s">
        <v>140</v>
      </c>
      <c r="AU200" s="161" t="s">
        <v>83</v>
      </c>
      <c r="AY200" s="18" t="s">
        <v>137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8" t="s">
        <v>81</v>
      </c>
      <c r="BK200" s="162">
        <f>ROUND(I200*H200,2)</f>
        <v>0</v>
      </c>
      <c r="BL200" s="18" t="s">
        <v>145</v>
      </c>
      <c r="BM200" s="161" t="s">
        <v>238</v>
      </c>
    </row>
    <row r="201" spans="1:65" s="2" customFormat="1" ht="19.5" x14ac:dyDescent="0.2">
      <c r="A201" s="33"/>
      <c r="B201" s="34"/>
      <c r="C201" s="33"/>
      <c r="D201" s="163" t="s">
        <v>147</v>
      </c>
      <c r="E201" s="33"/>
      <c r="F201" s="164" t="s">
        <v>236</v>
      </c>
      <c r="G201" s="33"/>
      <c r="H201" s="33"/>
      <c r="I201" s="165"/>
      <c r="J201" s="33"/>
      <c r="K201" s="33"/>
      <c r="L201" s="34"/>
      <c r="M201" s="166"/>
      <c r="N201" s="167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147</v>
      </c>
      <c r="AU201" s="18" t="s">
        <v>83</v>
      </c>
    </row>
    <row r="202" spans="1:65" s="2" customFormat="1" ht="24.2" customHeight="1" x14ac:dyDescent="0.2">
      <c r="A202" s="33"/>
      <c r="B202" s="149"/>
      <c r="C202" s="150" t="s">
        <v>239</v>
      </c>
      <c r="D202" s="150" t="s">
        <v>140</v>
      </c>
      <c r="E202" s="151" t="s">
        <v>240</v>
      </c>
      <c r="F202" s="152" t="s">
        <v>241</v>
      </c>
      <c r="G202" s="153" t="s">
        <v>143</v>
      </c>
      <c r="H202" s="154">
        <v>96</v>
      </c>
      <c r="I202" s="155"/>
      <c r="J202" s="156">
        <f>ROUND(I202*H202,2)</f>
        <v>0</v>
      </c>
      <c r="K202" s="152" t="s">
        <v>144</v>
      </c>
      <c r="L202" s="34"/>
      <c r="M202" s="157" t="s">
        <v>1</v>
      </c>
      <c r="N202" s="158" t="s">
        <v>40</v>
      </c>
      <c r="O202" s="59"/>
      <c r="P202" s="159">
        <f>O202*H202</f>
        <v>0</v>
      </c>
      <c r="Q202" s="159">
        <v>4.0000000000000003E-5</v>
      </c>
      <c r="R202" s="159">
        <f>Q202*H202</f>
        <v>3.8400000000000005E-3</v>
      </c>
      <c r="S202" s="159">
        <v>0</v>
      </c>
      <c r="T202" s="16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1" t="s">
        <v>145</v>
      </c>
      <c r="AT202" s="161" t="s">
        <v>140</v>
      </c>
      <c r="AU202" s="161" t="s">
        <v>83</v>
      </c>
      <c r="AY202" s="18" t="s">
        <v>137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8" t="s">
        <v>81</v>
      </c>
      <c r="BK202" s="162">
        <f>ROUND(I202*H202,2)</f>
        <v>0</v>
      </c>
      <c r="BL202" s="18" t="s">
        <v>145</v>
      </c>
      <c r="BM202" s="161" t="s">
        <v>242</v>
      </c>
    </row>
    <row r="203" spans="1:65" s="2" customFormat="1" ht="19.5" x14ac:dyDescent="0.2">
      <c r="A203" s="33"/>
      <c r="B203" s="34"/>
      <c r="C203" s="33"/>
      <c r="D203" s="163" t="s">
        <v>147</v>
      </c>
      <c r="E203" s="33"/>
      <c r="F203" s="164" t="s">
        <v>243</v>
      </c>
      <c r="G203" s="33"/>
      <c r="H203" s="33"/>
      <c r="I203" s="165"/>
      <c r="J203" s="33"/>
      <c r="K203" s="33"/>
      <c r="L203" s="34"/>
      <c r="M203" s="166"/>
      <c r="N203" s="167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147</v>
      </c>
      <c r="AU203" s="18" t="s">
        <v>83</v>
      </c>
    </row>
    <row r="204" spans="1:65" s="13" customFormat="1" x14ac:dyDescent="0.2">
      <c r="B204" s="168"/>
      <c r="D204" s="163" t="s">
        <v>149</v>
      </c>
      <c r="E204" s="169" t="s">
        <v>1</v>
      </c>
      <c r="F204" s="170" t="s">
        <v>244</v>
      </c>
      <c r="H204" s="169" t="s">
        <v>1</v>
      </c>
      <c r="I204" s="171"/>
      <c r="L204" s="168"/>
      <c r="M204" s="172"/>
      <c r="N204" s="173"/>
      <c r="O204" s="173"/>
      <c r="P204" s="173"/>
      <c r="Q204" s="173"/>
      <c r="R204" s="173"/>
      <c r="S204" s="173"/>
      <c r="T204" s="174"/>
      <c r="AT204" s="169" t="s">
        <v>149</v>
      </c>
      <c r="AU204" s="169" t="s">
        <v>83</v>
      </c>
      <c r="AV204" s="13" t="s">
        <v>81</v>
      </c>
      <c r="AW204" s="13" t="s">
        <v>32</v>
      </c>
      <c r="AX204" s="13" t="s">
        <v>75</v>
      </c>
      <c r="AY204" s="169" t="s">
        <v>137</v>
      </c>
    </row>
    <row r="205" spans="1:65" s="14" customFormat="1" x14ac:dyDescent="0.2">
      <c r="B205" s="175"/>
      <c r="D205" s="163" t="s">
        <v>149</v>
      </c>
      <c r="E205" s="176" t="s">
        <v>1</v>
      </c>
      <c r="F205" s="177" t="s">
        <v>226</v>
      </c>
      <c r="H205" s="178">
        <v>12.75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149</v>
      </c>
      <c r="AU205" s="176" t="s">
        <v>83</v>
      </c>
      <c r="AV205" s="14" t="s">
        <v>83</v>
      </c>
      <c r="AW205" s="14" t="s">
        <v>32</v>
      </c>
      <c r="AX205" s="14" t="s">
        <v>75</v>
      </c>
      <c r="AY205" s="176" t="s">
        <v>137</v>
      </c>
    </row>
    <row r="206" spans="1:65" s="14" customFormat="1" x14ac:dyDescent="0.2">
      <c r="B206" s="175"/>
      <c r="D206" s="163" t="s">
        <v>149</v>
      </c>
      <c r="E206" s="176" t="s">
        <v>1</v>
      </c>
      <c r="F206" s="177" t="s">
        <v>227</v>
      </c>
      <c r="H206" s="178">
        <v>9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6" t="s">
        <v>149</v>
      </c>
      <c r="AU206" s="176" t="s">
        <v>83</v>
      </c>
      <c r="AV206" s="14" t="s">
        <v>83</v>
      </c>
      <c r="AW206" s="14" t="s">
        <v>32</v>
      </c>
      <c r="AX206" s="14" t="s">
        <v>75</v>
      </c>
      <c r="AY206" s="176" t="s">
        <v>137</v>
      </c>
    </row>
    <row r="207" spans="1:65" s="14" customFormat="1" x14ac:dyDescent="0.2">
      <c r="B207" s="175"/>
      <c r="D207" s="163" t="s">
        <v>149</v>
      </c>
      <c r="E207" s="176" t="s">
        <v>1</v>
      </c>
      <c r="F207" s="177" t="s">
        <v>228</v>
      </c>
      <c r="H207" s="178">
        <v>6.75</v>
      </c>
      <c r="I207" s="179"/>
      <c r="L207" s="175"/>
      <c r="M207" s="180"/>
      <c r="N207" s="181"/>
      <c r="O207" s="181"/>
      <c r="P207" s="181"/>
      <c r="Q207" s="181"/>
      <c r="R207" s="181"/>
      <c r="S207" s="181"/>
      <c r="T207" s="182"/>
      <c r="AT207" s="176" t="s">
        <v>149</v>
      </c>
      <c r="AU207" s="176" t="s">
        <v>83</v>
      </c>
      <c r="AV207" s="14" t="s">
        <v>83</v>
      </c>
      <c r="AW207" s="14" t="s">
        <v>32</v>
      </c>
      <c r="AX207" s="14" t="s">
        <v>75</v>
      </c>
      <c r="AY207" s="176" t="s">
        <v>137</v>
      </c>
    </row>
    <row r="208" spans="1:65" s="14" customFormat="1" x14ac:dyDescent="0.2">
      <c r="B208" s="175"/>
      <c r="D208" s="163" t="s">
        <v>149</v>
      </c>
      <c r="E208" s="176" t="s">
        <v>1</v>
      </c>
      <c r="F208" s="177" t="s">
        <v>229</v>
      </c>
      <c r="H208" s="178">
        <v>3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149</v>
      </c>
      <c r="AU208" s="176" t="s">
        <v>83</v>
      </c>
      <c r="AV208" s="14" t="s">
        <v>83</v>
      </c>
      <c r="AW208" s="14" t="s">
        <v>32</v>
      </c>
      <c r="AX208" s="14" t="s">
        <v>75</v>
      </c>
      <c r="AY208" s="176" t="s">
        <v>137</v>
      </c>
    </row>
    <row r="209" spans="1:65" s="14" customFormat="1" x14ac:dyDescent="0.2">
      <c r="B209" s="175"/>
      <c r="D209" s="163" t="s">
        <v>149</v>
      </c>
      <c r="E209" s="176" t="s">
        <v>1</v>
      </c>
      <c r="F209" s="177" t="s">
        <v>230</v>
      </c>
      <c r="H209" s="178">
        <v>3</v>
      </c>
      <c r="I209" s="179"/>
      <c r="L209" s="175"/>
      <c r="M209" s="180"/>
      <c r="N209" s="181"/>
      <c r="O209" s="181"/>
      <c r="P209" s="181"/>
      <c r="Q209" s="181"/>
      <c r="R209" s="181"/>
      <c r="S209" s="181"/>
      <c r="T209" s="182"/>
      <c r="AT209" s="176" t="s">
        <v>149</v>
      </c>
      <c r="AU209" s="176" t="s">
        <v>83</v>
      </c>
      <c r="AV209" s="14" t="s">
        <v>83</v>
      </c>
      <c r="AW209" s="14" t="s">
        <v>32</v>
      </c>
      <c r="AX209" s="14" t="s">
        <v>75</v>
      </c>
      <c r="AY209" s="176" t="s">
        <v>137</v>
      </c>
    </row>
    <row r="210" spans="1:65" s="14" customFormat="1" x14ac:dyDescent="0.2">
      <c r="B210" s="175"/>
      <c r="D210" s="163" t="s">
        <v>149</v>
      </c>
      <c r="E210" s="176" t="s">
        <v>1</v>
      </c>
      <c r="F210" s="177" t="s">
        <v>231</v>
      </c>
      <c r="H210" s="178">
        <v>5.25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149</v>
      </c>
      <c r="AU210" s="176" t="s">
        <v>83</v>
      </c>
      <c r="AV210" s="14" t="s">
        <v>83</v>
      </c>
      <c r="AW210" s="14" t="s">
        <v>32</v>
      </c>
      <c r="AX210" s="14" t="s">
        <v>75</v>
      </c>
      <c r="AY210" s="176" t="s">
        <v>137</v>
      </c>
    </row>
    <row r="211" spans="1:65" s="14" customFormat="1" x14ac:dyDescent="0.2">
      <c r="B211" s="175"/>
      <c r="D211" s="163" t="s">
        <v>149</v>
      </c>
      <c r="E211" s="176" t="s">
        <v>1</v>
      </c>
      <c r="F211" s="177" t="s">
        <v>232</v>
      </c>
      <c r="H211" s="178">
        <v>5.25</v>
      </c>
      <c r="I211" s="179"/>
      <c r="L211" s="175"/>
      <c r="M211" s="180"/>
      <c r="N211" s="181"/>
      <c r="O211" s="181"/>
      <c r="P211" s="181"/>
      <c r="Q211" s="181"/>
      <c r="R211" s="181"/>
      <c r="S211" s="181"/>
      <c r="T211" s="182"/>
      <c r="AT211" s="176" t="s">
        <v>149</v>
      </c>
      <c r="AU211" s="176" t="s">
        <v>83</v>
      </c>
      <c r="AV211" s="14" t="s">
        <v>83</v>
      </c>
      <c r="AW211" s="14" t="s">
        <v>32</v>
      </c>
      <c r="AX211" s="14" t="s">
        <v>75</v>
      </c>
      <c r="AY211" s="176" t="s">
        <v>137</v>
      </c>
    </row>
    <row r="212" spans="1:65" s="14" customFormat="1" x14ac:dyDescent="0.2">
      <c r="B212" s="175"/>
      <c r="D212" s="163" t="s">
        <v>149</v>
      </c>
      <c r="E212" s="176" t="s">
        <v>1</v>
      </c>
      <c r="F212" s="177" t="s">
        <v>233</v>
      </c>
      <c r="H212" s="178">
        <v>3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6" t="s">
        <v>149</v>
      </c>
      <c r="AU212" s="176" t="s">
        <v>83</v>
      </c>
      <c r="AV212" s="14" t="s">
        <v>83</v>
      </c>
      <c r="AW212" s="14" t="s">
        <v>32</v>
      </c>
      <c r="AX212" s="14" t="s">
        <v>75</v>
      </c>
      <c r="AY212" s="176" t="s">
        <v>137</v>
      </c>
    </row>
    <row r="213" spans="1:65" s="15" customFormat="1" x14ac:dyDescent="0.2">
      <c r="B213" s="183"/>
      <c r="D213" s="163" t="s">
        <v>149</v>
      </c>
      <c r="E213" s="184" t="s">
        <v>1</v>
      </c>
      <c r="F213" s="185" t="s">
        <v>168</v>
      </c>
      <c r="H213" s="186">
        <v>48</v>
      </c>
      <c r="I213" s="187"/>
      <c r="L213" s="183"/>
      <c r="M213" s="188"/>
      <c r="N213" s="189"/>
      <c r="O213" s="189"/>
      <c r="P213" s="189"/>
      <c r="Q213" s="189"/>
      <c r="R213" s="189"/>
      <c r="S213" s="189"/>
      <c r="T213" s="190"/>
      <c r="AT213" s="184" t="s">
        <v>149</v>
      </c>
      <c r="AU213" s="184" t="s">
        <v>83</v>
      </c>
      <c r="AV213" s="15" t="s">
        <v>138</v>
      </c>
      <c r="AW213" s="15" t="s">
        <v>32</v>
      </c>
      <c r="AX213" s="15" t="s">
        <v>75</v>
      </c>
      <c r="AY213" s="184" t="s">
        <v>137</v>
      </c>
    </row>
    <row r="214" spans="1:65" s="13" customFormat="1" x14ac:dyDescent="0.2">
      <c r="B214" s="168"/>
      <c r="D214" s="163" t="s">
        <v>149</v>
      </c>
      <c r="E214" s="169" t="s">
        <v>1</v>
      </c>
      <c r="F214" s="170" t="s">
        <v>245</v>
      </c>
      <c r="H214" s="169" t="s">
        <v>1</v>
      </c>
      <c r="I214" s="171"/>
      <c r="L214" s="168"/>
      <c r="M214" s="172"/>
      <c r="N214" s="173"/>
      <c r="O214" s="173"/>
      <c r="P214" s="173"/>
      <c r="Q214" s="173"/>
      <c r="R214" s="173"/>
      <c r="S214" s="173"/>
      <c r="T214" s="174"/>
      <c r="AT214" s="169" t="s">
        <v>149</v>
      </c>
      <c r="AU214" s="169" t="s">
        <v>83</v>
      </c>
      <c r="AV214" s="13" t="s">
        <v>81</v>
      </c>
      <c r="AW214" s="13" t="s">
        <v>32</v>
      </c>
      <c r="AX214" s="13" t="s">
        <v>75</v>
      </c>
      <c r="AY214" s="169" t="s">
        <v>137</v>
      </c>
    </row>
    <row r="215" spans="1:65" s="14" customFormat="1" x14ac:dyDescent="0.2">
      <c r="B215" s="175"/>
      <c r="D215" s="163" t="s">
        <v>149</v>
      </c>
      <c r="E215" s="176" t="s">
        <v>1</v>
      </c>
      <c r="F215" s="177" t="s">
        <v>246</v>
      </c>
      <c r="H215" s="178">
        <v>48</v>
      </c>
      <c r="I215" s="179"/>
      <c r="L215" s="175"/>
      <c r="M215" s="180"/>
      <c r="N215" s="181"/>
      <c r="O215" s="181"/>
      <c r="P215" s="181"/>
      <c r="Q215" s="181"/>
      <c r="R215" s="181"/>
      <c r="S215" s="181"/>
      <c r="T215" s="182"/>
      <c r="AT215" s="176" t="s">
        <v>149</v>
      </c>
      <c r="AU215" s="176" t="s">
        <v>83</v>
      </c>
      <c r="AV215" s="14" t="s">
        <v>83</v>
      </c>
      <c r="AW215" s="14" t="s">
        <v>32</v>
      </c>
      <c r="AX215" s="14" t="s">
        <v>75</v>
      </c>
      <c r="AY215" s="176" t="s">
        <v>137</v>
      </c>
    </row>
    <row r="216" spans="1:65" s="16" customFormat="1" x14ac:dyDescent="0.2">
      <c r="B216" s="191"/>
      <c r="D216" s="163" t="s">
        <v>149</v>
      </c>
      <c r="E216" s="192" t="s">
        <v>1</v>
      </c>
      <c r="F216" s="193" t="s">
        <v>192</v>
      </c>
      <c r="H216" s="194">
        <v>96</v>
      </c>
      <c r="I216" s="195"/>
      <c r="L216" s="191"/>
      <c r="M216" s="196"/>
      <c r="N216" s="197"/>
      <c r="O216" s="197"/>
      <c r="P216" s="197"/>
      <c r="Q216" s="197"/>
      <c r="R216" s="197"/>
      <c r="S216" s="197"/>
      <c r="T216" s="198"/>
      <c r="AT216" s="192" t="s">
        <v>149</v>
      </c>
      <c r="AU216" s="192" t="s">
        <v>83</v>
      </c>
      <c r="AV216" s="16" t="s">
        <v>145</v>
      </c>
      <c r="AW216" s="16" t="s">
        <v>32</v>
      </c>
      <c r="AX216" s="16" t="s">
        <v>81</v>
      </c>
      <c r="AY216" s="192" t="s">
        <v>137</v>
      </c>
    </row>
    <row r="217" spans="1:65" s="2" customFormat="1" ht="14.45" customHeight="1" x14ac:dyDescent="0.2">
      <c r="A217" s="33"/>
      <c r="B217" s="149"/>
      <c r="C217" s="150" t="s">
        <v>247</v>
      </c>
      <c r="D217" s="150" t="s">
        <v>140</v>
      </c>
      <c r="E217" s="151" t="s">
        <v>248</v>
      </c>
      <c r="F217" s="152" t="s">
        <v>249</v>
      </c>
      <c r="G217" s="153" t="s">
        <v>143</v>
      </c>
      <c r="H217" s="154">
        <v>18.978000000000002</v>
      </c>
      <c r="I217" s="155"/>
      <c r="J217" s="156">
        <f>ROUND(I217*H217,2)</f>
        <v>0</v>
      </c>
      <c r="K217" s="152" t="s">
        <v>144</v>
      </c>
      <c r="L217" s="34"/>
      <c r="M217" s="157" t="s">
        <v>1</v>
      </c>
      <c r="N217" s="158" t="s">
        <v>40</v>
      </c>
      <c r="O217" s="59"/>
      <c r="P217" s="159">
        <f>O217*H217</f>
        <v>0</v>
      </c>
      <c r="Q217" s="159">
        <v>0</v>
      </c>
      <c r="R217" s="159">
        <f>Q217*H217</f>
        <v>0</v>
      </c>
      <c r="S217" s="159">
        <v>0.13100000000000001</v>
      </c>
      <c r="T217" s="160">
        <f>S217*H217</f>
        <v>2.4861180000000003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1" t="s">
        <v>145</v>
      </c>
      <c r="AT217" s="161" t="s">
        <v>140</v>
      </c>
      <c r="AU217" s="161" t="s">
        <v>83</v>
      </c>
      <c r="AY217" s="18" t="s">
        <v>137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8" t="s">
        <v>81</v>
      </c>
      <c r="BK217" s="162">
        <f>ROUND(I217*H217,2)</f>
        <v>0</v>
      </c>
      <c r="BL217" s="18" t="s">
        <v>145</v>
      </c>
      <c r="BM217" s="161" t="s">
        <v>250</v>
      </c>
    </row>
    <row r="218" spans="1:65" s="2" customFormat="1" ht="29.25" x14ac:dyDescent="0.2">
      <c r="A218" s="33"/>
      <c r="B218" s="34"/>
      <c r="C218" s="33"/>
      <c r="D218" s="163" t="s">
        <v>147</v>
      </c>
      <c r="E218" s="33"/>
      <c r="F218" s="164" t="s">
        <v>251</v>
      </c>
      <c r="G218" s="33"/>
      <c r="H218" s="33"/>
      <c r="I218" s="165"/>
      <c r="J218" s="33"/>
      <c r="K218" s="33"/>
      <c r="L218" s="34"/>
      <c r="M218" s="166"/>
      <c r="N218" s="167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147</v>
      </c>
      <c r="AU218" s="18" t="s">
        <v>83</v>
      </c>
    </row>
    <row r="219" spans="1:65" s="14" customFormat="1" x14ac:dyDescent="0.2">
      <c r="B219" s="175"/>
      <c r="D219" s="163" t="s">
        <v>149</v>
      </c>
      <c r="E219" s="176" t="s">
        <v>1</v>
      </c>
      <c r="F219" s="177" t="s">
        <v>252</v>
      </c>
      <c r="H219" s="178">
        <v>4.0439999999999996</v>
      </c>
      <c r="I219" s="179"/>
      <c r="L219" s="175"/>
      <c r="M219" s="180"/>
      <c r="N219" s="181"/>
      <c r="O219" s="181"/>
      <c r="P219" s="181"/>
      <c r="Q219" s="181"/>
      <c r="R219" s="181"/>
      <c r="S219" s="181"/>
      <c r="T219" s="182"/>
      <c r="AT219" s="176" t="s">
        <v>149</v>
      </c>
      <c r="AU219" s="176" t="s">
        <v>83</v>
      </c>
      <c r="AV219" s="14" t="s">
        <v>83</v>
      </c>
      <c r="AW219" s="14" t="s">
        <v>32</v>
      </c>
      <c r="AX219" s="14" t="s">
        <v>75</v>
      </c>
      <c r="AY219" s="176" t="s">
        <v>137</v>
      </c>
    </row>
    <row r="220" spans="1:65" s="14" customFormat="1" x14ac:dyDescent="0.2">
      <c r="B220" s="175"/>
      <c r="D220" s="163" t="s">
        <v>149</v>
      </c>
      <c r="E220" s="176" t="s">
        <v>1</v>
      </c>
      <c r="F220" s="177" t="s">
        <v>253</v>
      </c>
      <c r="H220" s="178">
        <v>14.933999999999999</v>
      </c>
      <c r="I220" s="179"/>
      <c r="L220" s="175"/>
      <c r="M220" s="180"/>
      <c r="N220" s="181"/>
      <c r="O220" s="181"/>
      <c r="P220" s="181"/>
      <c r="Q220" s="181"/>
      <c r="R220" s="181"/>
      <c r="S220" s="181"/>
      <c r="T220" s="182"/>
      <c r="AT220" s="176" t="s">
        <v>149</v>
      </c>
      <c r="AU220" s="176" t="s">
        <v>83</v>
      </c>
      <c r="AV220" s="14" t="s">
        <v>83</v>
      </c>
      <c r="AW220" s="14" t="s">
        <v>32</v>
      </c>
      <c r="AX220" s="14" t="s">
        <v>75</v>
      </c>
      <c r="AY220" s="176" t="s">
        <v>137</v>
      </c>
    </row>
    <row r="221" spans="1:65" s="16" customFormat="1" x14ac:dyDescent="0.2">
      <c r="B221" s="191"/>
      <c r="D221" s="163" t="s">
        <v>149</v>
      </c>
      <c r="E221" s="192" t="s">
        <v>1</v>
      </c>
      <c r="F221" s="193" t="s">
        <v>192</v>
      </c>
      <c r="H221" s="194">
        <v>18.977999999999998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149</v>
      </c>
      <c r="AU221" s="192" t="s">
        <v>83</v>
      </c>
      <c r="AV221" s="16" t="s">
        <v>145</v>
      </c>
      <c r="AW221" s="16" t="s">
        <v>32</v>
      </c>
      <c r="AX221" s="16" t="s">
        <v>81</v>
      </c>
      <c r="AY221" s="192" t="s">
        <v>137</v>
      </c>
    </row>
    <row r="222" spans="1:65" s="2" customFormat="1" ht="14.45" customHeight="1" x14ac:dyDescent="0.2">
      <c r="A222" s="33"/>
      <c r="B222" s="149"/>
      <c r="C222" s="150" t="s">
        <v>8</v>
      </c>
      <c r="D222" s="150" t="s">
        <v>140</v>
      </c>
      <c r="E222" s="151" t="s">
        <v>254</v>
      </c>
      <c r="F222" s="152" t="s">
        <v>255</v>
      </c>
      <c r="G222" s="153" t="s">
        <v>143</v>
      </c>
      <c r="H222" s="154">
        <v>7.41</v>
      </c>
      <c r="I222" s="155"/>
      <c r="J222" s="156">
        <f>ROUND(I222*H222,2)</f>
        <v>0</v>
      </c>
      <c r="K222" s="152" t="s">
        <v>1</v>
      </c>
      <c r="L222" s="34"/>
      <c r="M222" s="157" t="s">
        <v>1</v>
      </c>
      <c r="N222" s="158" t="s">
        <v>40</v>
      </c>
      <c r="O222" s="59"/>
      <c r="P222" s="159">
        <f>O222*H222</f>
        <v>0</v>
      </c>
      <c r="Q222" s="159">
        <v>0</v>
      </c>
      <c r="R222" s="159">
        <f>Q222*H222</f>
        <v>0</v>
      </c>
      <c r="S222" s="159">
        <v>0.2</v>
      </c>
      <c r="T222" s="160">
        <f>S222*H222</f>
        <v>1.4820000000000002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1" t="s">
        <v>145</v>
      </c>
      <c r="AT222" s="161" t="s">
        <v>140</v>
      </c>
      <c r="AU222" s="161" t="s">
        <v>83</v>
      </c>
      <c r="AY222" s="18" t="s">
        <v>137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8" t="s">
        <v>81</v>
      </c>
      <c r="BK222" s="162">
        <f>ROUND(I222*H222,2)</f>
        <v>0</v>
      </c>
      <c r="BL222" s="18" t="s">
        <v>145</v>
      </c>
      <c r="BM222" s="161" t="s">
        <v>256</v>
      </c>
    </row>
    <row r="223" spans="1:65" s="2" customFormat="1" x14ac:dyDescent="0.2">
      <c r="A223" s="33"/>
      <c r="B223" s="34"/>
      <c r="C223" s="33"/>
      <c r="D223" s="163" t="s">
        <v>147</v>
      </c>
      <c r="E223" s="33"/>
      <c r="F223" s="164" t="s">
        <v>255</v>
      </c>
      <c r="G223" s="33"/>
      <c r="H223" s="33"/>
      <c r="I223" s="165"/>
      <c r="J223" s="33"/>
      <c r="K223" s="33"/>
      <c r="L223" s="34"/>
      <c r="M223" s="166"/>
      <c r="N223" s="167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147</v>
      </c>
      <c r="AU223" s="18" t="s">
        <v>83</v>
      </c>
    </row>
    <row r="224" spans="1:65" s="14" customFormat="1" x14ac:dyDescent="0.2">
      <c r="B224" s="175"/>
      <c r="D224" s="163" t="s">
        <v>149</v>
      </c>
      <c r="E224" s="176" t="s">
        <v>1</v>
      </c>
      <c r="F224" s="177" t="s">
        <v>151</v>
      </c>
      <c r="H224" s="178">
        <v>7.41</v>
      </c>
      <c r="I224" s="179"/>
      <c r="L224" s="175"/>
      <c r="M224" s="180"/>
      <c r="N224" s="181"/>
      <c r="O224" s="181"/>
      <c r="P224" s="181"/>
      <c r="Q224" s="181"/>
      <c r="R224" s="181"/>
      <c r="S224" s="181"/>
      <c r="T224" s="182"/>
      <c r="AT224" s="176" t="s">
        <v>149</v>
      </c>
      <c r="AU224" s="176" t="s">
        <v>83</v>
      </c>
      <c r="AV224" s="14" t="s">
        <v>83</v>
      </c>
      <c r="AW224" s="14" t="s">
        <v>32</v>
      </c>
      <c r="AX224" s="14" t="s">
        <v>81</v>
      </c>
      <c r="AY224" s="176" t="s">
        <v>137</v>
      </c>
    </row>
    <row r="225" spans="1:65" s="2" customFormat="1" ht="37.9" customHeight="1" x14ac:dyDescent="0.2">
      <c r="A225" s="33"/>
      <c r="B225" s="149"/>
      <c r="C225" s="150" t="s">
        <v>257</v>
      </c>
      <c r="D225" s="150" t="s">
        <v>140</v>
      </c>
      <c r="E225" s="151" t="s">
        <v>258</v>
      </c>
      <c r="F225" s="152" t="s">
        <v>259</v>
      </c>
      <c r="G225" s="153" t="s">
        <v>203</v>
      </c>
      <c r="H225" s="154">
        <v>2.4020000000000001</v>
      </c>
      <c r="I225" s="155"/>
      <c r="J225" s="156">
        <f>ROUND(I225*H225,2)</f>
        <v>0</v>
      </c>
      <c r="K225" s="152" t="s">
        <v>144</v>
      </c>
      <c r="L225" s="34"/>
      <c r="M225" s="157" t="s">
        <v>1</v>
      </c>
      <c r="N225" s="158" t="s">
        <v>40</v>
      </c>
      <c r="O225" s="59"/>
      <c r="P225" s="159">
        <f>O225*H225</f>
        <v>0</v>
      </c>
      <c r="Q225" s="159">
        <v>0</v>
      </c>
      <c r="R225" s="159">
        <f>Q225*H225</f>
        <v>0</v>
      </c>
      <c r="S225" s="159">
        <v>2.2000000000000002</v>
      </c>
      <c r="T225" s="160">
        <f>S225*H225</f>
        <v>5.2844000000000007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145</v>
      </c>
      <c r="AT225" s="161" t="s">
        <v>140</v>
      </c>
      <c r="AU225" s="161" t="s">
        <v>83</v>
      </c>
      <c r="AY225" s="18" t="s">
        <v>137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81</v>
      </c>
      <c r="BK225" s="162">
        <f>ROUND(I225*H225,2)</f>
        <v>0</v>
      </c>
      <c r="BL225" s="18" t="s">
        <v>145</v>
      </c>
      <c r="BM225" s="161" t="s">
        <v>260</v>
      </c>
    </row>
    <row r="226" spans="1:65" s="2" customFormat="1" ht="19.5" x14ac:dyDescent="0.2">
      <c r="A226" s="33"/>
      <c r="B226" s="34"/>
      <c r="C226" s="33"/>
      <c r="D226" s="163" t="s">
        <v>147</v>
      </c>
      <c r="E226" s="33"/>
      <c r="F226" s="164" t="s">
        <v>261</v>
      </c>
      <c r="G226" s="33"/>
      <c r="H226" s="33"/>
      <c r="I226" s="165"/>
      <c r="J226" s="33"/>
      <c r="K226" s="33"/>
      <c r="L226" s="34"/>
      <c r="M226" s="166"/>
      <c r="N226" s="167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147</v>
      </c>
      <c r="AU226" s="18" t="s">
        <v>83</v>
      </c>
    </row>
    <row r="227" spans="1:65" s="14" customFormat="1" x14ac:dyDescent="0.2">
      <c r="B227" s="175"/>
      <c r="D227" s="163" t="s">
        <v>149</v>
      </c>
      <c r="E227" s="176" t="s">
        <v>1</v>
      </c>
      <c r="F227" s="177" t="s">
        <v>262</v>
      </c>
      <c r="H227" s="178">
        <v>0.63800000000000001</v>
      </c>
      <c r="I227" s="179"/>
      <c r="L227" s="175"/>
      <c r="M227" s="180"/>
      <c r="N227" s="181"/>
      <c r="O227" s="181"/>
      <c r="P227" s="181"/>
      <c r="Q227" s="181"/>
      <c r="R227" s="181"/>
      <c r="S227" s="181"/>
      <c r="T227" s="182"/>
      <c r="AT227" s="176" t="s">
        <v>149</v>
      </c>
      <c r="AU227" s="176" t="s">
        <v>83</v>
      </c>
      <c r="AV227" s="14" t="s">
        <v>83</v>
      </c>
      <c r="AW227" s="14" t="s">
        <v>32</v>
      </c>
      <c r="AX227" s="14" t="s">
        <v>75</v>
      </c>
      <c r="AY227" s="176" t="s">
        <v>137</v>
      </c>
    </row>
    <row r="228" spans="1:65" s="14" customFormat="1" x14ac:dyDescent="0.2">
      <c r="B228" s="175"/>
      <c r="D228" s="163" t="s">
        <v>149</v>
      </c>
      <c r="E228" s="176" t="s">
        <v>1</v>
      </c>
      <c r="F228" s="177" t="s">
        <v>263</v>
      </c>
      <c r="H228" s="178">
        <v>0.45</v>
      </c>
      <c r="I228" s="179"/>
      <c r="L228" s="175"/>
      <c r="M228" s="180"/>
      <c r="N228" s="181"/>
      <c r="O228" s="181"/>
      <c r="P228" s="181"/>
      <c r="Q228" s="181"/>
      <c r="R228" s="181"/>
      <c r="S228" s="181"/>
      <c r="T228" s="182"/>
      <c r="AT228" s="176" t="s">
        <v>149</v>
      </c>
      <c r="AU228" s="176" t="s">
        <v>83</v>
      </c>
      <c r="AV228" s="14" t="s">
        <v>83</v>
      </c>
      <c r="AW228" s="14" t="s">
        <v>32</v>
      </c>
      <c r="AX228" s="14" t="s">
        <v>75</v>
      </c>
      <c r="AY228" s="176" t="s">
        <v>137</v>
      </c>
    </row>
    <row r="229" spans="1:65" s="14" customFormat="1" x14ac:dyDescent="0.2">
      <c r="B229" s="175"/>
      <c r="D229" s="163" t="s">
        <v>149</v>
      </c>
      <c r="E229" s="176" t="s">
        <v>1</v>
      </c>
      <c r="F229" s="177" t="s">
        <v>264</v>
      </c>
      <c r="H229" s="178">
        <v>0.33800000000000002</v>
      </c>
      <c r="I229" s="179"/>
      <c r="L229" s="175"/>
      <c r="M229" s="180"/>
      <c r="N229" s="181"/>
      <c r="O229" s="181"/>
      <c r="P229" s="181"/>
      <c r="Q229" s="181"/>
      <c r="R229" s="181"/>
      <c r="S229" s="181"/>
      <c r="T229" s="182"/>
      <c r="AT229" s="176" t="s">
        <v>149</v>
      </c>
      <c r="AU229" s="176" t="s">
        <v>83</v>
      </c>
      <c r="AV229" s="14" t="s">
        <v>83</v>
      </c>
      <c r="AW229" s="14" t="s">
        <v>32</v>
      </c>
      <c r="AX229" s="14" t="s">
        <v>75</v>
      </c>
      <c r="AY229" s="176" t="s">
        <v>137</v>
      </c>
    </row>
    <row r="230" spans="1:65" s="14" customFormat="1" x14ac:dyDescent="0.2">
      <c r="B230" s="175"/>
      <c r="D230" s="163" t="s">
        <v>149</v>
      </c>
      <c r="E230" s="176" t="s">
        <v>1</v>
      </c>
      <c r="F230" s="177" t="s">
        <v>265</v>
      </c>
      <c r="H230" s="178">
        <v>0.15</v>
      </c>
      <c r="I230" s="179"/>
      <c r="L230" s="175"/>
      <c r="M230" s="180"/>
      <c r="N230" s="181"/>
      <c r="O230" s="181"/>
      <c r="P230" s="181"/>
      <c r="Q230" s="181"/>
      <c r="R230" s="181"/>
      <c r="S230" s="181"/>
      <c r="T230" s="182"/>
      <c r="AT230" s="176" t="s">
        <v>149</v>
      </c>
      <c r="AU230" s="176" t="s">
        <v>83</v>
      </c>
      <c r="AV230" s="14" t="s">
        <v>83</v>
      </c>
      <c r="AW230" s="14" t="s">
        <v>32</v>
      </c>
      <c r="AX230" s="14" t="s">
        <v>75</v>
      </c>
      <c r="AY230" s="176" t="s">
        <v>137</v>
      </c>
    </row>
    <row r="231" spans="1:65" s="14" customFormat="1" x14ac:dyDescent="0.2">
      <c r="B231" s="175"/>
      <c r="D231" s="163" t="s">
        <v>149</v>
      </c>
      <c r="E231" s="176" t="s">
        <v>1</v>
      </c>
      <c r="F231" s="177" t="s">
        <v>266</v>
      </c>
      <c r="H231" s="178">
        <v>0.15</v>
      </c>
      <c r="I231" s="179"/>
      <c r="L231" s="175"/>
      <c r="M231" s="180"/>
      <c r="N231" s="181"/>
      <c r="O231" s="181"/>
      <c r="P231" s="181"/>
      <c r="Q231" s="181"/>
      <c r="R231" s="181"/>
      <c r="S231" s="181"/>
      <c r="T231" s="182"/>
      <c r="AT231" s="176" t="s">
        <v>149</v>
      </c>
      <c r="AU231" s="176" t="s">
        <v>83</v>
      </c>
      <c r="AV231" s="14" t="s">
        <v>83</v>
      </c>
      <c r="AW231" s="14" t="s">
        <v>32</v>
      </c>
      <c r="AX231" s="14" t="s">
        <v>75</v>
      </c>
      <c r="AY231" s="176" t="s">
        <v>137</v>
      </c>
    </row>
    <row r="232" spans="1:65" s="14" customFormat="1" x14ac:dyDescent="0.2">
      <c r="B232" s="175"/>
      <c r="D232" s="163" t="s">
        <v>149</v>
      </c>
      <c r="E232" s="176" t="s">
        <v>1</v>
      </c>
      <c r="F232" s="177" t="s">
        <v>267</v>
      </c>
      <c r="H232" s="178">
        <v>0.26300000000000001</v>
      </c>
      <c r="I232" s="179"/>
      <c r="L232" s="175"/>
      <c r="M232" s="180"/>
      <c r="N232" s="181"/>
      <c r="O232" s="181"/>
      <c r="P232" s="181"/>
      <c r="Q232" s="181"/>
      <c r="R232" s="181"/>
      <c r="S232" s="181"/>
      <c r="T232" s="182"/>
      <c r="AT232" s="176" t="s">
        <v>149</v>
      </c>
      <c r="AU232" s="176" t="s">
        <v>83</v>
      </c>
      <c r="AV232" s="14" t="s">
        <v>83</v>
      </c>
      <c r="AW232" s="14" t="s">
        <v>32</v>
      </c>
      <c r="AX232" s="14" t="s">
        <v>75</v>
      </c>
      <c r="AY232" s="176" t="s">
        <v>137</v>
      </c>
    </row>
    <row r="233" spans="1:65" s="14" customFormat="1" x14ac:dyDescent="0.2">
      <c r="B233" s="175"/>
      <c r="D233" s="163" t="s">
        <v>149</v>
      </c>
      <c r="E233" s="176" t="s">
        <v>1</v>
      </c>
      <c r="F233" s="177" t="s">
        <v>268</v>
      </c>
      <c r="H233" s="178">
        <v>0.26300000000000001</v>
      </c>
      <c r="I233" s="179"/>
      <c r="L233" s="175"/>
      <c r="M233" s="180"/>
      <c r="N233" s="181"/>
      <c r="O233" s="181"/>
      <c r="P233" s="181"/>
      <c r="Q233" s="181"/>
      <c r="R233" s="181"/>
      <c r="S233" s="181"/>
      <c r="T233" s="182"/>
      <c r="AT233" s="176" t="s">
        <v>149</v>
      </c>
      <c r="AU233" s="176" t="s">
        <v>83</v>
      </c>
      <c r="AV233" s="14" t="s">
        <v>83</v>
      </c>
      <c r="AW233" s="14" t="s">
        <v>32</v>
      </c>
      <c r="AX233" s="14" t="s">
        <v>75</v>
      </c>
      <c r="AY233" s="176" t="s">
        <v>137</v>
      </c>
    </row>
    <row r="234" spans="1:65" s="14" customFormat="1" x14ac:dyDescent="0.2">
      <c r="B234" s="175"/>
      <c r="D234" s="163" t="s">
        <v>149</v>
      </c>
      <c r="E234" s="176" t="s">
        <v>1</v>
      </c>
      <c r="F234" s="177" t="s">
        <v>269</v>
      </c>
      <c r="H234" s="178">
        <v>0.15</v>
      </c>
      <c r="I234" s="179"/>
      <c r="L234" s="175"/>
      <c r="M234" s="180"/>
      <c r="N234" s="181"/>
      <c r="O234" s="181"/>
      <c r="P234" s="181"/>
      <c r="Q234" s="181"/>
      <c r="R234" s="181"/>
      <c r="S234" s="181"/>
      <c r="T234" s="182"/>
      <c r="AT234" s="176" t="s">
        <v>149</v>
      </c>
      <c r="AU234" s="176" t="s">
        <v>83</v>
      </c>
      <c r="AV234" s="14" t="s">
        <v>83</v>
      </c>
      <c r="AW234" s="14" t="s">
        <v>32</v>
      </c>
      <c r="AX234" s="14" t="s">
        <v>75</v>
      </c>
      <c r="AY234" s="176" t="s">
        <v>137</v>
      </c>
    </row>
    <row r="235" spans="1:65" s="16" customFormat="1" x14ac:dyDescent="0.2">
      <c r="B235" s="191"/>
      <c r="D235" s="163" t="s">
        <v>149</v>
      </c>
      <c r="E235" s="192" t="s">
        <v>1</v>
      </c>
      <c r="F235" s="193" t="s">
        <v>192</v>
      </c>
      <c r="H235" s="194">
        <v>2.4019999999999997</v>
      </c>
      <c r="I235" s="195"/>
      <c r="L235" s="191"/>
      <c r="M235" s="196"/>
      <c r="N235" s="197"/>
      <c r="O235" s="197"/>
      <c r="P235" s="197"/>
      <c r="Q235" s="197"/>
      <c r="R235" s="197"/>
      <c r="S235" s="197"/>
      <c r="T235" s="198"/>
      <c r="AT235" s="192" t="s">
        <v>149</v>
      </c>
      <c r="AU235" s="192" t="s">
        <v>83</v>
      </c>
      <c r="AV235" s="16" t="s">
        <v>145</v>
      </c>
      <c r="AW235" s="16" t="s">
        <v>32</v>
      </c>
      <c r="AX235" s="16" t="s">
        <v>81</v>
      </c>
      <c r="AY235" s="192" t="s">
        <v>137</v>
      </c>
    </row>
    <row r="236" spans="1:65" s="2" customFormat="1" ht="24.2" customHeight="1" x14ac:dyDescent="0.2">
      <c r="A236" s="33"/>
      <c r="B236" s="149"/>
      <c r="C236" s="150" t="s">
        <v>270</v>
      </c>
      <c r="D236" s="150" t="s">
        <v>140</v>
      </c>
      <c r="E236" s="151" t="s">
        <v>271</v>
      </c>
      <c r="F236" s="152" t="s">
        <v>272</v>
      </c>
      <c r="G236" s="153" t="s">
        <v>143</v>
      </c>
      <c r="H236" s="154">
        <v>21</v>
      </c>
      <c r="I236" s="155"/>
      <c r="J236" s="156">
        <f>ROUND(I236*H236,2)</f>
        <v>0</v>
      </c>
      <c r="K236" s="152" t="s">
        <v>144</v>
      </c>
      <c r="L236" s="34"/>
      <c r="M236" s="157" t="s">
        <v>1</v>
      </c>
      <c r="N236" s="158" t="s">
        <v>40</v>
      </c>
      <c r="O236" s="59"/>
      <c r="P236" s="159">
        <f>O236*H236</f>
        <v>0</v>
      </c>
      <c r="Q236" s="159">
        <v>0</v>
      </c>
      <c r="R236" s="159">
        <f>Q236*H236</f>
        <v>0</v>
      </c>
      <c r="S236" s="159">
        <v>7.5999999999999998E-2</v>
      </c>
      <c r="T236" s="160">
        <f>S236*H236</f>
        <v>1.5959999999999999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1" t="s">
        <v>145</v>
      </c>
      <c r="AT236" s="161" t="s">
        <v>140</v>
      </c>
      <c r="AU236" s="161" t="s">
        <v>83</v>
      </c>
      <c r="AY236" s="18" t="s">
        <v>137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8" t="s">
        <v>81</v>
      </c>
      <c r="BK236" s="162">
        <f>ROUND(I236*H236,2)</f>
        <v>0</v>
      </c>
      <c r="BL236" s="18" t="s">
        <v>145</v>
      </c>
      <c r="BM236" s="161" t="s">
        <v>273</v>
      </c>
    </row>
    <row r="237" spans="1:65" s="2" customFormat="1" ht="19.5" x14ac:dyDescent="0.2">
      <c r="A237" s="33"/>
      <c r="B237" s="34"/>
      <c r="C237" s="33"/>
      <c r="D237" s="163" t="s">
        <v>147</v>
      </c>
      <c r="E237" s="33"/>
      <c r="F237" s="164" t="s">
        <v>274</v>
      </c>
      <c r="G237" s="33"/>
      <c r="H237" s="33"/>
      <c r="I237" s="165"/>
      <c r="J237" s="33"/>
      <c r="K237" s="33"/>
      <c r="L237" s="34"/>
      <c r="M237" s="166"/>
      <c r="N237" s="167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147</v>
      </c>
      <c r="AU237" s="18" t="s">
        <v>83</v>
      </c>
    </row>
    <row r="238" spans="1:65" s="14" customFormat="1" x14ac:dyDescent="0.2">
      <c r="B238" s="175"/>
      <c r="D238" s="163" t="s">
        <v>149</v>
      </c>
      <c r="E238" s="176" t="s">
        <v>1</v>
      </c>
      <c r="F238" s="177" t="s">
        <v>275</v>
      </c>
      <c r="H238" s="178">
        <v>21</v>
      </c>
      <c r="I238" s="179"/>
      <c r="L238" s="175"/>
      <c r="M238" s="180"/>
      <c r="N238" s="181"/>
      <c r="O238" s="181"/>
      <c r="P238" s="181"/>
      <c r="Q238" s="181"/>
      <c r="R238" s="181"/>
      <c r="S238" s="181"/>
      <c r="T238" s="182"/>
      <c r="AT238" s="176" t="s">
        <v>149</v>
      </c>
      <c r="AU238" s="176" t="s">
        <v>83</v>
      </c>
      <c r="AV238" s="14" t="s">
        <v>83</v>
      </c>
      <c r="AW238" s="14" t="s">
        <v>32</v>
      </c>
      <c r="AX238" s="14" t="s">
        <v>81</v>
      </c>
      <c r="AY238" s="176" t="s">
        <v>137</v>
      </c>
    </row>
    <row r="239" spans="1:65" s="2" customFormat="1" ht="24.2" customHeight="1" x14ac:dyDescent="0.2">
      <c r="A239" s="33"/>
      <c r="B239" s="149"/>
      <c r="C239" s="150" t="s">
        <v>276</v>
      </c>
      <c r="D239" s="150" t="s">
        <v>140</v>
      </c>
      <c r="E239" s="151" t="s">
        <v>277</v>
      </c>
      <c r="F239" s="152" t="s">
        <v>278</v>
      </c>
      <c r="G239" s="153" t="s">
        <v>143</v>
      </c>
      <c r="H239" s="154">
        <v>48</v>
      </c>
      <c r="I239" s="155"/>
      <c r="J239" s="156">
        <f>ROUND(I239*H239,2)</f>
        <v>0</v>
      </c>
      <c r="K239" s="152" t="s">
        <v>144</v>
      </c>
      <c r="L239" s="34"/>
      <c r="M239" s="157" t="s">
        <v>1</v>
      </c>
      <c r="N239" s="158" t="s">
        <v>40</v>
      </c>
      <c r="O239" s="59"/>
      <c r="P239" s="159">
        <f>O239*H239</f>
        <v>0</v>
      </c>
      <c r="Q239" s="159">
        <v>0</v>
      </c>
      <c r="R239" s="159">
        <f>Q239*H239</f>
        <v>0</v>
      </c>
      <c r="S239" s="159">
        <v>0.05</v>
      </c>
      <c r="T239" s="160">
        <f>S239*H239</f>
        <v>2.4000000000000004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145</v>
      </c>
      <c r="AT239" s="161" t="s">
        <v>140</v>
      </c>
      <c r="AU239" s="161" t="s">
        <v>83</v>
      </c>
      <c r="AY239" s="18" t="s">
        <v>137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81</v>
      </c>
      <c r="BK239" s="162">
        <f>ROUND(I239*H239,2)</f>
        <v>0</v>
      </c>
      <c r="BL239" s="18" t="s">
        <v>145</v>
      </c>
      <c r="BM239" s="161" t="s">
        <v>279</v>
      </c>
    </row>
    <row r="240" spans="1:65" s="2" customFormat="1" ht="19.5" x14ac:dyDescent="0.2">
      <c r="A240" s="33"/>
      <c r="B240" s="34"/>
      <c r="C240" s="33"/>
      <c r="D240" s="163" t="s">
        <v>147</v>
      </c>
      <c r="E240" s="33"/>
      <c r="F240" s="164" t="s">
        <v>280</v>
      </c>
      <c r="G240" s="33"/>
      <c r="H240" s="33"/>
      <c r="I240" s="165"/>
      <c r="J240" s="33"/>
      <c r="K240" s="33"/>
      <c r="L240" s="34"/>
      <c r="M240" s="166"/>
      <c r="N240" s="167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147</v>
      </c>
      <c r="AU240" s="18" t="s">
        <v>83</v>
      </c>
    </row>
    <row r="241" spans="1:65" s="14" customFormat="1" x14ac:dyDescent="0.2">
      <c r="B241" s="175"/>
      <c r="D241" s="163" t="s">
        <v>149</v>
      </c>
      <c r="E241" s="176" t="s">
        <v>1</v>
      </c>
      <c r="F241" s="177" t="s">
        <v>226</v>
      </c>
      <c r="H241" s="178">
        <v>12.75</v>
      </c>
      <c r="I241" s="179"/>
      <c r="L241" s="175"/>
      <c r="M241" s="180"/>
      <c r="N241" s="181"/>
      <c r="O241" s="181"/>
      <c r="P241" s="181"/>
      <c r="Q241" s="181"/>
      <c r="R241" s="181"/>
      <c r="S241" s="181"/>
      <c r="T241" s="182"/>
      <c r="AT241" s="176" t="s">
        <v>149</v>
      </c>
      <c r="AU241" s="176" t="s">
        <v>83</v>
      </c>
      <c r="AV241" s="14" t="s">
        <v>83</v>
      </c>
      <c r="AW241" s="14" t="s">
        <v>32</v>
      </c>
      <c r="AX241" s="14" t="s">
        <v>75</v>
      </c>
      <c r="AY241" s="176" t="s">
        <v>137</v>
      </c>
    </row>
    <row r="242" spans="1:65" s="14" customFormat="1" x14ac:dyDescent="0.2">
      <c r="B242" s="175"/>
      <c r="D242" s="163" t="s">
        <v>149</v>
      </c>
      <c r="E242" s="176" t="s">
        <v>1</v>
      </c>
      <c r="F242" s="177" t="s">
        <v>227</v>
      </c>
      <c r="H242" s="178">
        <v>9</v>
      </c>
      <c r="I242" s="179"/>
      <c r="L242" s="175"/>
      <c r="M242" s="180"/>
      <c r="N242" s="181"/>
      <c r="O242" s="181"/>
      <c r="P242" s="181"/>
      <c r="Q242" s="181"/>
      <c r="R242" s="181"/>
      <c r="S242" s="181"/>
      <c r="T242" s="182"/>
      <c r="AT242" s="176" t="s">
        <v>149</v>
      </c>
      <c r="AU242" s="176" t="s">
        <v>83</v>
      </c>
      <c r="AV242" s="14" t="s">
        <v>83</v>
      </c>
      <c r="AW242" s="14" t="s">
        <v>32</v>
      </c>
      <c r="AX242" s="14" t="s">
        <v>75</v>
      </c>
      <c r="AY242" s="176" t="s">
        <v>137</v>
      </c>
    </row>
    <row r="243" spans="1:65" s="14" customFormat="1" x14ac:dyDescent="0.2">
      <c r="B243" s="175"/>
      <c r="D243" s="163" t="s">
        <v>149</v>
      </c>
      <c r="E243" s="176" t="s">
        <v>1</v>
      </c>
      <c r="F243" s="177" t="s">
        <v>228</v>
      </c>
      <c r="H243" s="178">
        <v>6.75</v>
      </c>
      <c r="I243" s="179"/>
      <c r="L243" s="175"/>
      <c r="M243" s="180"/>
      <c r="N243" s="181"/>
      <c r="O243" s="181"/>
      <c r="P243" s="181"/>
      <c r="Q243" s="181"/>
      <c r="R243" s="181"/>
      <c r="S243" s="181"/>
      <c r="T243" s="182"/>
      <c r="AT243" s="176" t="s">
        <v>149</v>
      </c>
      <c r="AU243" s="176" t="s">
        <v>83</v>
      </c>
      <c r="AV243" s="14" t="s">
        <v>83</v>
      </c>
      <c r="AW243" s="14" t="s">
        <v>32</v>
      </c>
      <c r="AX243" s="14" t="s">
        <v>75</v>
      </c>
      <c r="AY243" s="176" t="s">
        <v>137</v>
      </c>
    </row>
    <row r="244" spans="1:65" s="14" customFormat="1" x14ac:dyDescent="0.2">
      <c r="B244" s="175"/>
      <c r="D244" s="163" t="s">
        <v>149</v>
      </c>
      <c r="E244" s="176" t="s">
        <v>1</v>
      </c>
      <c r="F244" s="177" t="s">
        <v>229</v>
      </c>
      <c r="H244" s="178">
        <v>3</v>
      </c>
      <c r="I244" s="179"/>
      <c r="L244" s="175"/>
      <c r="M244" s="180"/>
      <c r="N244" s="181"/>
      <c r="O244" s="181"/>
      <c r="P244" s="181"/>
      <c r="Q244" s="181"/>
      <c r="R244" s="181"/>
      <c r="S244" s="181"/>
      <c r="T244" s="182"/>
      <c r="AT244" s="176" t="s">
        <v>149</v>
      </c>
      <c r="AU244" s="176" t="s">
        <v>83</v>
      </c>
      <c r="AV244" s="14" t="s">
        <v>83</v>
      </c>
      <c r="AW244" s="14" t="s">
        <v>32</v>
      </c>
      <c r="AX244" s="14" t="s">
        <v>75</v>
      </c>
      <c r="AY244" s="176" t="s">
        <v>137</v>
      </c>
    </row>
    <row r="245" spans="1:65" s="14" customFormat="1" x14ac:dyDescent="0.2">
      <c r="B245" s="175"/>
      <c r="D245" s="163" t="s">
        <v>149</v>
      </c>
      <c r="E245" s="176" t="s">
        <v>1</v>
      </c>
      <c r="F245" s="177" t="s">
        <v>230</v>
      </c>
      <c r="H245" s="178">
        <v>3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149</v>
      </c>
      <c r="AU245" s="176" t="s">
        <v>83</v>
      </c>
      <c r="AV245" s="14" t="s">
        <v>83</v>
      </c>
      <c r="AW245" s="14" t="s">
        <v>32</v>
      </c>
      <c r="AX245" s="14" t="s">
        <v>75</v>
      </c>
      <c r="AY245" s="176" t="s">
        <v>137</v>
      </c>
    </row>
    <row r="246" spans="1:65" s="14" customFormat="1" x14ac:dyDescent="0.2">
      <c r="B246" s="175"/>
      <c r="D246" s="163" t="s">
        <v>149</v>
      </c>
      <c r="E246" s="176" t="s">
        <v>1</v>
      </c>
      <c r="F246" s="177" t="s">
        <v>231</v>
      </c>
      <c r="H246" s="178">
        <v>5.25</v>
      </c>
      <c r="I246" s="179"/>
      <c r="L246" s="175"/>
      <c r="M246" s="180"/>
      <c r="N246" s="181"/>
      <c r="O246" s="181"/>
      <c r="P246" s="181"/>
      <c r="Q246" s="181"/>
      <c r="R246" s="181"/>
      <c r="S246" s="181"/>
      <c r="T246" s="182"/>
      <c r="AT246" s="176" t="s">
        <v>149</v>
      </c>
      <c r="AU246" s="176" t="s">
        <v>83</v>
      </c>
      <c r="AV246" s="14" t="s">
        <v>83</v>
      </c>
      <c r="AW246" s="14" t="s">
        <v>32</v>
      </c>
      <c r="AX246" s="14" t="s">
        <v>75</v>
      </c>
      <c r="AY246" s="176" t="s">
        <v>137</v>
      </c>
    </row>
    <row r="247" spans="1:65" s="14" customFormat="1" x14ac:dyDescent="0.2">
      <c r="B247" s="175"/>
      <c r="D247" s="163" t="s">
        <v>149</v>
      </c>
      <c r="E247" s="176" t="s">
        <v>1</v>
      </c>
      <c r="F247" s="177" t="s">
        <v>232</v>
      </c>
      <c r="H247" s="178">
        <v>5.25</v>
      </c>
      <c r="I247" s="179"/>
      <c r="L247" s="175"/>
      <c r="M247" s="180"/>
      <c r="N247" s="181"/>
      <c r="O247" s="181"/>
      <c r="P247" s="181"/>
      <c r="Q247" s="181"/>
      <c r="R247" s="181"/>
      <c r="S247" s="181"/>
      <c r="T247" s="182"/>
      <c r="AT247" s="176" t="s">
        <v>149</v>
      </c>
      <c r="AU247" s="176" t="s">
        <v>83</v>
      </c>
      <c r="AV247" s="14" t="s">
        <v>83</v>
      </c>
      <c r="AW247" s="14" t="s">
        <v>32</v>
      </c>
      <c r="AX247" s="14" t="s">
        <v>75</v>
      </c>
      <c r="AY247" s="176" t="s">
        <v>137</v>
      </c>
    </row>
    <row r="248" spans="1:65" s="14" customFormat="1" x14ac:dyDescent="0.2">
      <c r="B248" s="175"/>
      <c r="D248" s="163" t="s">
        <v>149</v>
      </c>
      <c r="E248" s="176" t="s">
        <v>1</v>
      </c>
      <c r="F248" s="177" t="s">
        <v>233</v>
      </c>
      <c r="H248" s="178">
        <v>3</v>
      </c>
      <c r="I248" s="179"/>
      <c r="L248" s="175"/>
      <c r="M248" s="180"/>
      <c r="N248" s="181"/>
      <c r="O248" s="181"/>
      <c r="P248" s="181"/>
      <c r="Q248" s="181"/>
      <c r="R248" s="181"/>
      <c r="S248" s="181"/>
      <c r="T248" s="182"/>
      <c r="AT248" s="176" t="s">
        <v>149</v>
      </c>
      <c r="AU248" s="176" t="s">
        <v>83</v>
      </c>
      <c r="AV248" s="14" t="s">
        <v>83</v>
      </c>
      <c r="AW248" s="14" t="s">
        <v>32</v>
      </c>
      <c r="AX248" s="14" t="s">
        <v>75</v>
      </c>
      <c r="AY248" s="176" t="s">
        <v>137</v>
      </c>
    </row>
    <row r="249" spans="1:65" s="16" customFormat="1" x14ac:dyDescent="0.2">
      <c r="B249" s="191"/>
      <c r="D249" s="163" t="s">
        <v>149</v>
      </c>
      <c r="E249" s="192" t="s">
        <v>1</v>
      </c>
      <c r="F249" s="193" t="s">
        <v>192</v>
      </c>
      <c r="H249" s="194">
        <v>48</v>
      </c>
      <c r="I249" s="195"/>
      <c r="L249" s="191"/>
      <c r="M249" s="196"/>
      <c r="N249" s="197"/>
      <c r="O249" s="197"/>
      <c r="P249" s="197"/>
      <c r="Q249" s="197"/>
      <c r="R249" s="197"/>
      <c r="S249" s="197"/>
      <c r="T249" s="198"/>
      <c r="AT249" s="192" t="s">
        <v>149</v>
      </c>
      <c r="AU249" s="192" t="s">
        <v>83</v>
      </c>
      <c r="AV249" s="16" t="s">
        <v>145</v>
      </c>
      <c r="AW249" s="16" t="s">
        <v>32</v>
      </c>
      <c r="AX249" s="16" t="s">
        <v>81</v>
      </c>
      <c r="AY249" s="192" t="s">
        <v>137</v>
      </c>
    </row>
    <row r="250" spans="1:65" s="2" customFormat="1" ht="24.2" customHeight="1" x14ac:dyDescent="0.2">
      <c r="A250" s="33"/>
      <c r="B250" s="149"/>
      <c r="C250" s="150" t="s">
        <v>281</v>
      </c>
      <c r="D250" s="150" t="s">
        <v>140</v>
      </c>
      <c r="E250" s="151" t="s">
        <v>282</v>
      </c>
      <c r="F250" s="152" t="s">
        <v>283</v>
      </c>
      <c r="G250" s="153" t="s">
        <v>143</v>
      </c>
      <c r="H250" s="154">
        <v>385.05599999999998</v>
      </c>
      <c r="I250" s="155"/>
      <c r="J250" s="156">
        <f>ROUND(I250*H250,2)</f>
        <v>0</v>
      </c>
      <c r="K250" s="152" t="s">
        <v>144</v>
      </c>
      <c r="L250" s="34"/>
      <c r="M250" s="157" t="s">
        <v>1</v>
      </c>
      <c r="N250" s="158" t="s">
        <v>40</v>
      </c>
      <c r="O250" s="59"/>
      <c r="P250" s="159">
        <f>O250*H250</f>
        <v>0</v>
      </c>
      <c r="Q250" s="159">
        <v>0</v>
      </c>
      <c r="R250" s="159">
        <f>Q250*H250</f>
        <v>0</v>
      </c>
      <c r="S250" s="159">
        <v>4.5999999999999999E-2</v>
      </c>
      <c r="T250" s="160">
        <f>S250*H250</f>
        <v>17.712575999999999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1" t="s">
        <v>145</v>
      </c>
      <c r="AT250" s="161" t="s">
        <v>140</v>
      </c>
      <c r="AU250" s="161" t="s">
        <v>83</v>
      </c>
      <c r="AY250" s="18" t="s">
        <v>137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8" t="s">
        <v>81</v>
      </c>
      <c r="BK250" s="162">
        <f>ROUND(I250*H250,2)</f>
        <v>0</v>
      </c>
      <c r="BL250" s="18" t="s">
        <v>145</v>
      </c>
      <c r="BM250" s="161" t="s">
        <v>284</v>
      </c>
    </row>
    <row r="251" spans="1:65" s="2" customFormat="1" ht="29.25" x14ac:dyDescent="0.2">
      <c r="A251" s="33"/>
      <c r="B251" s="34"/>
      <c r="C251" s="33"/>
      <c r="D251" s="163" t="s">
        <v>147</v>
      </c>
      <c r="E251" s="33"/>
      <c r="F251" s="164" t="s">
        <v>285</v>
      </c>
      <c r="G251" s="33"/>
      <c r="H251" s="33"/>
      <c r="I251" s="165"/>
      <c r="J251" s="33"/>
      <c r="K251" s="33"/>
      <c r="L251" s="34"/>
      <c r="M251" s="166"/>
      <c r="N251" s="167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147</v>
      </c>
      <c r="AU251" s="18" t="s">
        <v>83</v>
      </c>
    </row>
    <row r="252" spans="1:65" s="13" customFormat="1" x14ac:dyDescent="0.2">
      <c r="B252" s="168"/>
      <c r="D252" s="163" t="s">
        <v>149</v>
      </c>
      <c r="E252" s="169" t="s">
        <v>1</v>
      </c>
      <c r="F252" s="170" t="s">
        <v>158</v>
      </c>
      <c r="H252" s="169" t="s">
        <v>1</v>
      </c>
      <c r="I252" s="171"/>
      <c r="L252" s="168"/>
      <c r="M252" s="172"/>
      <c r="N252" s="173"/>
      <c r="O252" s="173"/>
      <c r="P252" s="173"/>
      <c r="Q252" s="173"/>
      <c r="R252" s="173"/>
      <c r="S252" s="173"/>
      <c r="T252" s="174"/>
      <c r="AT252" s="169" t="s">
        <v>149</v>
      </c>
      <c r="AU252" s="169" t="s">
        <v>83</v>
      </c>
      <c r="AV252" s="13" t="s">
        <v>81</v>
      </c>
      <c r="AW252" s="13" t="s">
        <v>32</v>
      </c>
      <c r="AX252" s="13" t="s">
        <v>75</v>
      </c>
      <c r="AY252" s="169" t="s">
        <v>137</v>
      </c>
    </row>
    <row r="253" spans="1:65" s="13" customFormat="1" x14ac:dyDescent="0.2">
      <c r="B253" s="168"/>
      <c r="D253" s="163" t="s">
        <v>149</v>
      </c>
      <c r="E253" s="169" t="s">
        <v>1</v>
      </c>
      <c r="F253" s="170" t="s">
        <v>159</v>
      </c>
      <c r="H253" s="169" t="s">
        <v>1</v>
      </c>
      <c r="I253" s="171"/>
      <c r="L253" s="168"/>
      <c r="M253" s="172"/>
      <c r="N253" s="173"/>
      <c r="O253" s="173"/>
      <c r="P253" s="173"/>
      <c r="Q253" s="173"/>
      <c r="R253" s="173"/>
      <c r="S253" s="173"/>
      <c r="T253" s="174"/>
      <c r="AT253" s="169" t="s">
        <v>149</v>
      </c>
      <c r="AU253" s="169" t="s">
        <v>83</v>
      </c>
      <c r="AV253" s="13" t="s">
        <v>81</v>
      </c>
      <c r="AW253" s="13" t="s">
        <v>32</v>
      </c>
      <c r="AX253" s="13" t="s">
        <v>75</v>
      </c>
      <c r="AY253" s="169" t="s">
        <v>137</v>
      </c>
    </row>
    <row r="254" spans="1:65" s="14" customFormat="1" ht="22.5" x14ac:dyDescent="0.2">
      <c r="B254" s="175"/>
      <c r="D254" s="163" t="s">
        <v>149</v>
      </c>
      <c r="E254" s="176" t="s">
        <v>1</v>
      </c>
      <c r="F254" s="177" t="s">
        <v>160</v>
      </c>
      <c r="H254" s="178">
        <v>28.425999999999998</v>
      </c>
      <c r="I254" s="179"/>
      <c r="L254" s="175"/>
      <c r="M254" s="180"/>
      <c r="N254" s="181"/>
      <c r="O254" s="181"/>
      <c r="P254" s="181"/>
      <c r="Q254" s="181"/>
      <c r="R254" s="181"/>
      <c r="S254" s="181"/>
      <c r="T254" s="182"/>
      <c r="AT254" s="176" t="s">
        <v>149</v>
      </c>
      <c r="AU254" s="176" t="s">
        <v>83</v>
      </c>
      <c r="AV254" s="14" t="s">
        <v>83</v>
      </c>
      <c r="AW254" s="14" t="s">
        <v>32</v>
      </c>
      <c r="AX254" s="14" t="s">
        <v>75</v>
      </c>
      <c r="AY254" s="176" t="s">
        <v>137</v>
      </c>
    </row>
    <row r="255" spans="1:65" s="14" customFormat="1" x14ac:dyDescent="0.2">
      <c r="B255" s="175"/>
      <c r="D255" s="163" t="s">
        <v>149</v>
      </c>
      <c r="E255" s="176" t="s">
        <v>1</v>
      </c>
      <c r="F255" s="177" t="s">
        <v>161</v>
      </c>
      <c r="H255" s="178">
        <v>21.756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149</v>
      </c>
      <c r="AU255" s="176" t="s">
        <v>83</v>
      </c>
      <c r="AV255" s="14" t="s">
        <v>83</v>
      </c>
      <c r="AW255" s="14" t="s">
        <v>32</v>
      </c>
      <c r="AX255" s="14" t="s">
        <v>75</v>
      </c>
      <c r="AY255" s="176" t="s">
        <v>137</v>
      </c>
    </row>
    <row r="256" spans="1:65" s="14" customFormat="1" x14ac:dyDescent="0.2">
      <c r="B256" s="175"/>
      <c r="D256" s="163" t="s">
        <v>149</v>
      </c>
      <c r="E256" s="176" t="s">
        <v>1</v>
      </c>
      <c r="F256" s="177" t="s">
        <v>162</v>
      </c>
      <c r="H256" s="178">
        <v>16.888999999999999</v>
      </c>
      <c r="I256" s="179"/>
      <c r="L256" s="175"/>
      <c r="M256" s="180"/>
      <c r="N256" s="181"/>
      <c r="O256" s="181"/>
      <c r="P256" s="181"/>
      <c r="Q256" s="181"/>
      <c r="R256" s="181"/>
      <c r="S256" s="181"/>
      <c r="T256" s="182"/>
      <c r="AT256" s="176" t="s">
        <v>149</v>
      </c>
      <c r="AU256" s="176" t="s">
        <v>83</v>
      </c>
      <c r="AV256" s="14" t="s">
        <v>83</v>
      </c>
      <c r="AW256" s="14" t="s">
        <v>32</v>
      </c>
      <c r="AX256" s="14" t="s">
        <v>75</v>
      </c>
      <c r="AY256" s="176" t="s">
        <v>137</v>
      </c>
    </row>
    <row r="257" spans="1:65" s="14" customFormat="1" x14ac:dyDescent="0.2">
      <c r="B257" s="175"/>
      <c r="D257" s="163" t="s">
        <v>149</v>
      </c>
      <c r="E257" s="176" t="s">
        <v>1</v>
      </c>
      <c r="F257" s="177" t="s">
        <v>163</v>
      </c>
      <c r="H257" s="178">
        <v>11.212999999999999</v>
      </c>
      <c r="I257" s="179"/>
      <c r="L257" s="175"/>
      <c r="M257" s="180"/>
      <c r="N257" s="181"/>
      <c r="O257" s="181"/>
      <c r="P257" s="181"/>
      <c r="Q257" s="181"/>
      <c r="R257" s="181"/>
      <c r="S257" s="181"/>
      <c r="T257" s="182"/>
      <c r="AT257" s="176" t="s">
        <v>149</v>
      </c>
      <c r="AU257" s="176" t="s">
        <v>83</v>
      </c>
      <c r="AV257" s="14" t="s">
        <v>83</v>
      </c>
      <c r="AW257" s="14" t="s">
        <v>32</v>
      </c>
      <c r="AX257" s="14" t="s">
        <v>75</v>
      </c>
      <c r="AY257" s="176" t="s">
        <v>137</v>
      </c>
    </row>
    <row r="258" spans="1:65" s="14" customFormat="1" x14ac:dyDescent="0.2">
      <c r="B258" s="175"/>
      <c r="D258" s="163" t="s">
        <v>149</v>
      </c>
      <c r="E258" s="176" t="s">
        <v>1</v>
      </c>
      <c r="F258" s="177" t="s">
        <v>164</v>
      </c>
      <c r="H258" s="178">
        <v>11.212999999999999</v>
      </c>
      <c r="I258" s="179"/>
      <c r="L258" s="175"/>
      <c r="M258" s="180"/>
      <c r="N258" s="181"/>
      <c r="O258" s="181"/>
      <c r="P258" s="181"/>
      <c r="Q258" s="181"/>
      <c r="R258" s="181"/>
      <c r="S258" s="181"/>
      <c r="T258" s="182"/>
      <c r="AT258" s="176" t="s">
        <v>149</v>
      </c>
      <c r="AU258" s="176" t="s">
        <v>83</v>
      </c>
      <c r="AV258" s="14" t="s">
        <v>83</v>
      </c>
      <c r="AW258" s="14" t="s">
        <v>32</v>
      </c>
      <c r="AX258" s="14" t="s">
        <v>75</v>
      </c>
      <c r="AY258" s="176" t="s">
        <v>137</v>
      </c>
    </row>
    <row r="259" spans="1:65" s="14" customFormat="1" x14ac:dyDescent="0.2">
      <c r="B259" s="175"/>
      <c r="D259" s="163" t="s">
        <v>149</v>
      </c>
      <c r="E259" s="176" t="s">
        <v>1</v>
      </c>
      <c r="F259" s="177" t="s">
        <v>165</v>
      </c>
      <c r="H259" s="178">
        <v>14.721</v>
      </c>
      <c r="I259" s="179"/>
      <c r="L259" s="175"/>
      <c r="M259" s="180"/>
      <c r="N259" s="181"/>
      <c r="O259" s="181"/>
      <c r="P259" s="181"/>
      <c r="Q259" s="181"/>
      <c r="R259" s="181"/>
      <c r="S259" s="181"/>
      <c r="T259" s="182"/>
      <c r="AT259" s="176" t="s">
        <v>149</v>
      </c>
      <c r="AU259" s="176" t="s">
        <v>83</v>
      </c>
      <c r="AV259" s="14" t="s">
        <v>83</v>
      </c>
      <c r="AW259" s="14" t="s">
        <v>32</v>
      </c>
      <c r="AX259" s="14" t="s">
        <v>75</v>
      </c>
      <c r="AY259" s="176" t="s">
        <v>137</v>
      </c>
    </row>
    <row r="260" spans="1:65" s="14" customFormat="1" x14ac:dyDescent="0.2">
      <c r="B260" s="175"/>
      <c r="D260" s="163" t="s">
        <v>149</v>
      </c>
      <c r="E260" s="176" t="s">
        <v>1</v>
      </c>
      <c r="F260" s="177" t="s">
        <v>166</v>
      </c>
      <c r="H260" s="178">
        <v>15.055999999999999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6" t="s">
        <v>149</v>
      </c>
      <c r="AU260" s="176" t="s">
        <v>83</v>
      </c>
      <c r="AV260" s="14" t="s">
        <v>83</v>
      </c>
      <c r="AW260" s="14" t="s">
        <v>32</v>
      </c>
      <c r="AX260" s="14" t="s">
        <v>75</v>
      </c>
      <c r="AY260" s="176" t="s">
        <v>137</v>
      </c>
    </row>
    <row r="261" spans="1:65" s="14" customFormat="1" x14ac:dyDescent="0.2">
      <c r="B261" s="175"/>
      <c r="D261" s="163" t="s">
        <v>149</v>
      </c>
      <c r="E261" s="176" t="s">
        <v>1</v>
      </c>
      <c r="F261" s="177" t="s">
        <v>167</v>
      </c>
      <c r="H261" s="178">
        <v>11.548</v>
      </c>
      <c r="I261" s="179"/>
      <c r="L261" s="175"/>
      <c r="M261" s="180"/>
      <c r="N261" s="181"/>
      <c r="O261" s="181"/>
      <c r="P261" s="181"/>
      <c r="Q261" s="181"/>
      <c r="R261" s="181"/>
      <c r="S261" s="181"/>
      <c r="T261" s="182"/>
      <c r="AT261" s="176" t="s">
        <v>149</v>
      </c>
      <c r="AU261" s="176" t="s">
        <v>83</v>
      </c>
      <c r="AV261" s="14" t="s">
        <v>83</v>
      </c>
      <c r="AW261" s="14" t="s">
        <v>32</v>
      </c>
      <c r="AX261" s="14" t="s">
        <v>75</v>
      </c>
      <c r="AY261" s="176" t="s">
        <v>137</v>
      </c>
    </row>
    <row r="262" spans="1:65" s="13" customFormat="1" x14ac:dyDescent="0.2">
      <c r="B262" s="168"/>
      <c r="D262" s="163" t="s">
        <v>149</v>
      </c>
      <c r="E262" s="169" t="s">
        <v>1</v>
      </c>
      <c r="F262" s="170" t="s">
        <v>286</v>
      </c>
      <c r="H262" s="169" t="s">
        <v>1</v>
      </c>
      <c r="I262" s="171"/>
      <c r="L262" s="168"/>
      <c r="M262" s="172"/>
      <c r="N262" s="173"/>
      <c r="O262" s="173"/>
      <c r="P262" s="173"/>
      <c r="Q262" s="173"/>
      <c r="R262" s="173"/>
      <c r="S262" s="173"/>
      <c r="T262" s="174"/>
      <c r="AT262" s="169" t="s">
        <v>149</v>
      </c>
      <c r="AU262" s="169" t="s">
        <v>83</v>
      </c>
      <c r="AV262" s="13" t="s">
        <v>81</v>
      </c>
      <c r="AW262" s="13" t="s">
        <v>32</v>
      </c>
      <c r="AX262" s="13" t="s">
        <v>75</v>
      </c>
      <c r="AY262" s="169" t="s">
        <v>137</v>
      </c>
    </row>
    <row r="263" spans="1:65" s="14" customFormat="1" x14ac:dyDescent="0.2">
      <c r="B263" s="175"/>
      <c r="D263" s="163" t="s">
        <v>149</v>
      </c>
      <c r="E263" s="176" t="s">
        <v>1</v>
      </c>
      <c r="F263" s="177" t="s">
        <v>287</v>
      </c>
      <c r="H263" s="178">
        <v>-2.4700000000000002</v>
      </c>
      <c r="I263" s="179"/>
      <c r="L263" s="175"/>
      <c r="M263" s="180"/>
      <c r="N263" s="181"/>
      <c r="O263" s="181"/>
      <c r="P263" s="181"/>
      <c r="Q263" s="181"/>
      <c r="R263" s="181"/>
      <c r="S263" s="181"/>
      <c r="T263" s="182"/>
      <c r="AT263" s="176" t="s">
        <v>149</v>
      </c>
      <c r="AU263" s="176" t="s">
        <v>83</v>
      </c>
      <c r="AV263" s="14" t="s">
        <v>83</v>
      </c>
      <c r="AW263" s="14" t="s">
        <v>32</v>
      </c>
      <c r="AX263" s="14" t="s">
        <v>75</v>
      </c>
      <c r="AY263" s="176" t="s">
        <v>137</v>
      </c>
    </row>
    <row r="264" spans="1:65" s="15" customFormat="1" x14ac:dyDescent="0.2">
      <c r="B264" s="183"/>
      <c r="D264" s="163" t="s">
        <v>149</v>
      </c>
      <c r="E264" s="184" t="s">
        <v>1</v>
      </c>
      <c r="F264" s="185" t="s">
        <v>168</v>
      </c>
      <c r="H264" s="186">
        <v>128.35199999999998</v>
      </c>
      <c r="I264" s="187"/>
      <c r="L264" s="183"/>
      <c r="M264" s="188"/>
      <c r="N264" s="189"/>
      <c r="O264" s="189"/>
      <c r="P264" s="189"/>
      <c r="Q264" s="189"/>
      <c r="R264" s="189"/>
      <c r="S264" s="189"/>
      <c r="T264" s="190"/>
      <c r="AT264" s="184" t="s">
        <v>149</v>
      </c>
      <c r="AU264" s="184" t="s">
        <v>83</v>
      </c>
      <c r="AV264" s="15" t="s">
        <v>138</v>
      </c>
      <c r="AW264" s="15" t="s">
        <v>32</v>
      </c>
      <c r="AX264" s="15" t="s">
        <v>75</v>
      </c>
      <c r="AY264" s="184" t="s">
        <v>137</v>
      </c>
    </row>
    <row r="265" spans="1:65" s="13" customFormat="1" x14ac:dyDescent="0.2">
      <c r="B265" s="168"/>
      <c r="D265" s="163" t="s">
        <v>149</v>
      </c>
      <c r="E265" s="169" t="s">
        <v>1</v>
      </c>
      <c r="F265" s="170" t="s">
        <v>169</v>
      </c>
      <c r="H265" s="169" t="s">
        <v>1</v>
      </c>
      <c r="I265" s="171"/>
      <c r="L265" s="168"/>
      <c r="M265" s="172"/>
      <c r="N265" s="173"/>
      <c r="O265" s="173"/>
      <c r="P265" s="173"/>
      <c r="Q265" s="173"/>
      <c r="R265" s="173"/>
      <c r="S265" s="173"/>
      <c r="T265" s="174"/>
      <c r="AT265" s="169" t="s">
        <v>149</v>
      </c>
      <c r="AU265" s="169" t="s">
        <v>83</v>
      </c>
      <c r="AV265" s="13" t="s">
        <v>81</v>
      </c>
      <c r="AW265" s="13" t="s">
        <v>32</v>
      </c>
      <c r="AX265" s="13" t="s">
        <v>75</v>
      </c>
      <c r="AY265" s="169" t="s">
        <v>137</v>
      </c>
    </row>
    <row r="266" spans="1:65" s="14" customFormat="1" x14ac:dyDescent="0.2">
      <c r="B266" s="175"/>
      <c r="D266" s="163" t="s">
        <v>149</v>
      </c>
      <c r="E266" s="176" t="s">
        <v>1</v>
      </c>
      <c r="F266" s="177" t="s">
        <v>288</v>
      </c>
      <c r="H266" s="178">
        <v>385.05599999999998</v>
      </c>
      <c r="I266" s="179"/>
      <c r="L266" s="175"/>
      <c r="M266" s="180"/>
      <c r="N266" s="181"/>
      <c r="O266" s="181"/>
      <c r="P266" s="181"/>
      <c r="Q266" s="181"/>
      <c r="R266" s="181"/>
      <c r="S266" s="181"/>
      <c r="T266" s="182"/>
      <c r="AT266" s="176" t="s">
        <v>149</v>
      </c>
      <c r="AU266" s="176" t="s">
        <v>83</v>
      </c>
      <c r="AV266" s="14" t="s">
        <v>83</v>
      </c>
      <c r="AW266" s="14" t="s">
        <v>32</v>
      </c>
      <c r="AX266" s="14" t="s">
        <v>81</v>
      </c>
      <c r="AY266" s="176" t="s">
        <v>137</v>
      </c>
    </row>
    <row r="267" spans="1:65" s="12" customFormat="1" ht="22.9" customHeight="1" x14ac:dyDescent="0.2">
      <c r="B267" s="136"/>
      <c r="D267" s="137" t="s">
        <v>74</v>
      </c>
      <c r="E267" s="147" t="s">
        <v>289</v>
      </c>
      <c r="F267" s="147" t="s">
        <v>290</v>
      </c>
      <c r="I267" s="139"/>
      <c r="J267" s="148">
        <f>BK267</f>
        <v>0</v>
      </c>
      <c r="L267" s="136"/>
      <c r="M267" s="141"/>
      <c r="N267" s="142"/>
      <c r="O267" s="142"/>
      <c r="P267" s="143">
        <f>SUM(P268:P276)</f>
        <v>0</v>
      </c>
      <c r="Q267" s="142"/>
      <c r="R267" s="143">
        <f>SUM(R268:R276)</f>
        <v>0</v>
      </c>
      <c r="S267" s="142"/>
      <c r="T267" s="144">
        <f>SUM(T268:T276)</f>
        <v>0</v>
      </c>
      <c r="AR267" s="137" t="s">
        <v>81</v>
      </c>
      <c r="AT267" s="145" t="s">
        <v>74</v>
      </c>
      <c r="AU267" s="145" t="s">
        <v>81</v>
      </c>
      <c r="AY267" s="137" t="s">
        <v>137</v>
      </c>
      <c r="BK267" s="146">
        <f>SUM(BK268:BK276)</f>
        <v>0</v>
      </c>
    </row>
    <row r="268" spans="1:65" s="2" customFormat="1" ht="24.2" customHeight="1" x14ac:dyDescent="0.2">
      <c r="A268" s="33"/>
      <c r="B268" s="149"/>
      <c r="C268" s="150" t="s">
        <v>291</v>
      </c>
      <c r="D268" s="150" t="s">
        <v>140</v>
      </c>
      <c r="E268" s="151" t="s">
        <v>292</v>
      </c>
      <c r="F268" s="152" t="s">
        <v>293</v>
      </c>
      <c r="G268" s="153" t="s">
        <v>294</v>
      </c>
      <c r="H268" s="154">
        <v>37.79</v>
      </c>
      <c r="I268" s="155"/>
      <c r="J268" s="156">
        <f>ROUND(I268*H268,2)</f>
        <v>0</v>
      </c>
      <c r="K268" s="152" t="s">
        <v>144</v>
      </c>
      <c r="L268" s="34"/>
      <c r="M268" s="157" t="s">
        <v>1</v>
      </c>
      <c r="N268" s="158" t="s">
        <v>40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145</v>
      </c>
      <c r="AT268" s="161" t="s">
        <v>140</v>
      </c>
      <c r="AU268" s="161" t="s">
        <v>83</v>
      </c>
      <c r="AY268" s="18" t="s">
        <v>137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81</v>
      </c>
      <c r="BK268" s="162">
        <f>ROUND(I268*H268,2)</f>
        <v>0</v>
      </c>
      <c r="BL268" s="18" t="s">
        <v>145</v>
      </c>
      <c r="BM268" s="161" t="s">
        <v>295</v>
      </c>
    </row>
    <row r="269" spans="1:65" s="2" customFormat="1" ht="29.25" x14ac:dyDescent="0.2">
      <c r="A269" s="33"/>
      <c r="B269" s="34"/>
      <c r="C269" s="33"/>
      <c r="D269" s="163" t="s">
        <v>147</v>
      </c>
      <c r="E269" s="33"/>
      <c r="F269" s="164" t="s">
        <v>296</v>
      </c>
      <c r="G269" s="33"/>
      <c r="H269" s="33"/>
      <c r="I269" s="165"/>
      <c r="J269" s="33"/>
      <c r="K269" s="33"/>
      <c r="L269" s="34"/>
      <c r="M269" s="166"/>
      <c r="N269" s="167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147</v>
      </c>
      <c r="AU269" s="18" t="s">
        <v>83</v>
      </c>
    </row>
    <row r="270" spans="1:65" s="2" customFormat="1" ht="24.2" customHeight="1" x14ac:dyDescent="0.2">
      <c r="A270" s="33"/>
      <c r="B270" s="149"/>
      <c r="C270" s="150" t="s">
        <v>7</v>
      </c>
      <c r="D270" s="150" t="s">
        <v>140</v>
      </c>
      <c r="E270" s="151" t="s">
        <v>297</v>
      </c>
      <c r="F270" s="152" t="s">
        <v>298</v>
      </c>
      <c r="G270" s="153" t="s">
        <v>294</v>
      </c>
      <c r="H270" s="154">
        <v>340.11</v>
      </c>
      <c r="I270" s="155"/>
      <c r="J270" s="156">
        <f>ROUND(I270*H270,2)</f>
        <v>0</v>
      </c>
      <c r="K270" s="152" t="s">
        <v>144</v>
      </c>
      <c r="L270" s="34"/>
      <c r="M270" s="157" t="s">
        <v>1</v>
      </c>
      <c r="N270" s="158" t="s">
        <v>40</v>
      </c>
      <c r="O270" s="59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1" t="s">
        <v>145</v>
      </c>
      <c r="AT270" s="161" t="s">
        <v>140</v>
      </c>
      <c r="AU270" s="161" t="s">
        <v>83</v>
      </c>
      <c r="AY270" s="18" t="s">
        <v>137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8" t="s">
        <v>81</v>
      </c>
      <c r="BK270" s="162">
        <f>ROUND(I270*H270,2)</f>
        <v>0</v>
      </c>
      <c r="BL270" s="18" t="s">
        <v>145</v>
      </c>
      <c r="BM270" s="161" t="s">
        <v>299</v>
      </c>
    </row>
    <row r="271" spans="1:65" s="2" customFormat="1" ht="29.25" x14ac:dyDescent="0.2">
      <c r="A271" s="33"/>
      <c r="B271" s="34"/>
      <c r="C271" s="33"/>
      <c r="D271" s="163" t="s">
        <v>147</v>
      </c>
      <c r="E271" s="33"/>
      <c r="F271" s="164" t="s">
        <v>300</v>
      </c>
      <c r="G271" s="33"/>
      <c r="H271" s="33"/>
      <c r="I271" s="165"/>
      <c r="J271" s="33"/>
      <c r="K271" s="33"/>
      <c r="L271" s="34"/>
      <c r="M271" s="166"/>
      <c r="N271" s="167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147</v>
      </c>
      <c r="AU271" s="18" t="s">
        <v>83</v>
      </c>
    </row>
    <row r="272" spans="1:65" s="14" customFormat="1" x14ac:dyDescent="0.2">
      <c r="B272" s="175"/>
      <c r="D272" s="163" t="s">
        <v>149</v>
      </c>
      <c r="F272" s="177" t="s">
        <v>301</v>
      </c>
      <c r="H272" s="178">
        <v>340.11</v>
      </c>
      <c r="I272" s="179"/>
      <c r="L272" s="175"/>
      <c r="M272" s="180"/>
      <c r="N272" s="181"/>
      <c r="O272" s="181"/>
      <c r="P272" s="181"/>
      <c r="Q272" s="181"/>
      <c r="R272" s="181"/>
      <c r="S272" s="181"/>
      <c r="T272" s="182"/>
      <c r="AT272" s="176" t="s">
        <v>149</v>
      </c>
      <c r="AU272" s="176" t="s">
        <v>83</v>
      </c>
      <c r="AV272" s="14" t="s">
        <v>83</v>
      </c>
      <c r="AW272" s="14" t="s">
        <v>3</v>
      </c>
      <c r="AX272" s="14" t="s">
        <v>81</v>
      </c>
      <c r="AY272" s="176" t="s">
        <v>137</v>
      </c>
    </row>
    <row r="273" spans="1:65" s="2" customFormat="1" ht="24.2" customHeight="1" x14ac:dyDescent="0.2">
      <c r="A273" s="33"/>
      <c r="B273" s="149"/>
      <c r="C273" s="150" t="s">
        <v>302</v>
      </c>
      <c r="D273" s="150" t="s">
        <v>140</v>
      </c>
      <c r="E273" s="151" t="s">
        <v>303</v>
      </c>
      <c r="F273" s="152" t="s">
        <v>304</v>
      </c>
      <c r="G273" s="153" t="s">
        <v>294</v>
      </c>
      <c r="H273" s="154">
        <v>37.79</v>
      </c>
      <c r="I273" s="155"/>
      <c r="J273" s="156">
        <f>ROUND(I273*H273,2)</f>
        <v>0</v>
      </c>
      <c r="K273" s="152" t="s">
        <v>144</v>
      </c>
      <c r="L273" s="34"/>
      <c r="M273" s="157" t="s">
        <v>1</v>
      </c>
      <c r="N273" s="158" t="s">
        <v>40</v>
      </c>
      <c r="O273" s="59"/>
      <c r="P273" s="159">
        <f>O273*H273</f>
        <v>0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1" t="s">
        <v>145</v>
      </c>
      <c r="AT273" s="161" t="s">
        <v>140</v>
      </c>
      <c r="AU273" s="161" t="s">
        <v>83</v>
      </c>
      <c r="AY273" s="18" t="s">
        <v>137</v>
      </c>
      <c r="BE273" s="162">
        <f>IF(N273="základní",J273,0)</f>
        <v>0</v>
      </c>
      <c r="BF273" s="162">
        <f>IF(N273="snížená",J273,0)</f>
        <v>0</v>
      </c>
      <c r="BG273" s="162">
        <f>IF(N273="zákl. přenesená",J273,0)</f>
        <v>0</v>
      </c>
      <c r="BH273" s="162">
        <f>IF(N273="sníž. přenesená",J273,0)</f>
        <v>0</v>
      </c>
      <c r="BI273" s="162">
        <f>IF(N273="nulová",J273,0)</f>
        <v>0</v>
      </c>
      <c r="BJ273" s="18" t="s">
        <v>81</v>
      </c>
      <c r="BK273" s="162">
        <f>ROUND(I273*H273,2)</f>
        <v>0</v>
      </c>
      <c r="BL273" s="18" t="s">
        <v>145</v>
      </c>
      <c r="BM273" s="161" t="s">
        <v>305</v>
      </c>
    </row>
    <row r="274" spans="1:65" s="2" customFormat="1" ht="19.5" x14ac:dyDescent="0.2">
      <c r="A274" s="33"/>
      <c r="B274" s="34"/>
      <c r="C274" s="33"/>
      <c r="D274" s="163" t="s">
        <v>147</v>
      </c>
      <c r="E274" s="33"/>
      <c r="F274" s="164" t="s">
        <v>306</v>
      </c>
      <c r="G274" s="33"/>
      <c r="H274" s="33"/>
      <c r="I274" s="165"/>
      <c r="J274" s="33"/>
      <c r="K274" s="33"/>
      <c r="L274" s="34"/>
      <c r="M274" s="166"/>
      <c r="N274" s="167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147</v>
      </c>
      <c r="AU274" s="18" t="s">
        <v>83</v>
      </c>
    </row>
    <row r="275" spans="1:65" s="2" customFormat="1" ht="37.9" customHeight="1" x14ac:dyDescent="0.2">
      <c r="A275" s="33"/>
      <c r="B275" s="149"/>
      <c r="C275" s="150" t="s">
        <v>307</v>
      </c>
      <c r="D275" s="150" t="s">
        <v>140</v>
      </c>
      <c r="E275" s="151" t="s">
        <v>308</v>
      </c>
      <c r="F275" s="152" t="s">
        <v>309</v>
      </c>
      <c r="G275" s="153" t="s">
        <v>294</v>
      </c>
      <c r="H275" s="154">
        <v>37.79</v>
      </c>
      <c r="I275" s="155"/>
      <c r="J275" s="156">
        <f>ROUND(I275*H275,2)</f>
        <v>0</v>
      </c>
      <c r="K275" s="152" t="s">
        <v>144</v>
      </c>
      <c r="L275" s="34"/>
      <c r="M275" s="157" t="s">
        <v>1</v>
      </c>
      <c r="N275" s="158" t="s">
        <v>40</v>
      </c>
      <c r="O275" s="59"/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1" t="s">
        <v>145</v>
      </c>
      <c r="AT275" s="161" t="s">
        <v>140</v>
      </c>
      <c r="AU275" s="161" t="s">
        <v>83</v>
      </c>
      <c r="AY275" s="18" t="s">
        <v>137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8" t="s">
        <v>81</v>
      </c>
      <c r="BK275" s="162">
        <f>ROUND(I275*H275,2)</f>
        <v>0</v>
      </c>
      <c r="BL275" s="18" t="s">
        <v>145</v>
      </c>
      <c r="BM275" s="161" t="s">
        <v>310</v>
      </c>
    </row>
    <row r="276" spans="1:65" s="2" customFormat="1" ht="29.25" x14ac:dyDescent="0.2">
      <c r="A276" s="33"/>
      <c r="B276" s="34"/>
      <c r="C276" s="33"/>
      <c r="D276" s="163" t="s">
        <v>147</v>
      </c>
      <c r="E276" s="33"/>
      <c r="F276" s="164" t="s">
        <v>311</v>
      </c>
      <c r="G276" s="33"/>
      <c r="H276" s="33"/>
      <c r="I276" s="165"/>
      <c r="J276" s="33"/>
      <c r="K276" s="33"/>
      <c r="L276" s="34"/>
      <c r="M276" s="166"/>
      <c r="N276" s="167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147</v>
      </c>
      <c r="AU276" s="18" t="s">
        <v>83</v>
      </c>
    </row>
    <row r="277" spans="1:65" s="12" customFormat="1" ht="22.9" customHeight="1" x14ac:dyDescent="0.2">
      <c r="B277" s="136"/>
      <c r="D277" s="137" t="s">
        <v>74</v>
      </c>
      <c r="E277" s="147" t="s">
        <v>312</v>
      </c>
      <c r="F277" s="147" t="s">
        <v>313</v>
      </c>
      <c r="I277" s="139"/>
      <c r="J277" s="148">
        <f>BK277</f>
        <v>0</v>
      </c>
      <c r="L277" s="136"/>
      <c r="M277" s="141"/>
      <c r="N277" s="142"/>
      <c r="O277" s="142"/>
      <c r="P277" s="143">
        <f>SUM(P278:P279)</f>
        <v>0</v>
      </c>
      <c r="Q277" s="142"/>
      <c r="R277" s="143">
        <f>SUM(R278:R279)</f>
        <v>0</v>
      </c>
      <c r="S277" s="142"/>
      <c r="T277" s="144">
        <f>SUM(T278:T279)</f>
        <v>0</v>
      </c>
      <c r="AR277" s="137" t="s">
        <v>81</v>
      </c>
      <c r="AT277" s="145" t="s">
        <v>74</v>
      </c>
      <c r="AU277" s="145" t="s">
        <v>81</v>
      </c>
      <c r="AY277" s="137" t="s">
        <v>137</v>
      </c>
      <c r="BK277" s="146">
        <f>SUM(BK278:BK279)</f>
        <v>0</v>
      </c>
    </row>
    <row r="278" spans="1:65" s="2" customFormat="1" ht="14.45" customHeight="1" x14ac:dyDescent="0.2">
      <c r="A278" s="33"/>
      <c r="B278" s="149"/>
      <c r="C278" s="150" t="s">
        <v>314</v>
      </c>
      <c r="D278" s="150" t="s">
        <v>140</v>
      </c>
      <c r="E278" s="151" t="s">
        <v>315</v>
      </c>
      <c r="F278" s="152" t="s">
        <v>316</v>
      </c>
      <c r="G278" s="153" t="s">
        <v>294</v>
      </c>
      <c r="H278" s="154">
        <v>40.183</v>
      </c>
      <c r="I278" s="155"/>
      <c r="J278" s="156">
        <f>ROUND(I278*H278,2)</f>
        <v>0</v>
      </c>
      <c r="K278" s="152" t="s">
        <v>144</v>
      </c>
      <c r="L278" s="34"/>
      <c r="M278" s="157" t="s">
        <v>1</v>
      </c>
      <c r="N278" s="158" t="s">
        <v>40</v>
      </c>
      <c r="O278" s="59"/>
      <c r="P278" s="159">
        <f>O278*H278</f>
        <v>0</v>
      </c>
      <c r="Q278" s="159">
        <v>0</v>
      </c>
      <c r="R278" s="159">
        <f>Q278*H278</f>
        <v>0</v>
      </c>
      <c r="S278" s="159">
        <v>0</v>
      </c>
      <c r="T278" s="16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1" t="s">
        <v>145</v>
      </c>
      <c r="AT278" s="161" t="s">
        <v>140</v>
      </c>
      <c r="AU278" s="161" t="s">
        <v>83</v>
      </c>
      <c r="AY278" s="18" t="s">
        <v>137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8" t="s">
        <v>81</v>
      </c>
      <c r="BK278" s="162">
        <f>ROUND(I278*H278,2)</f>
        <v>0</v>
      </c>
      <c r="BL278" s="18" t="s">
        <v>145</v>
      </c>
      <c r="BM278" s="161" t="s">
        <v>317</v>
      </c>
    </row>
    <row r="279" spans="1:65" s="2" customFormat="1" ht="39" x14ac:dyDescent="0.2">
      <c r="A279" s="33"/>
      <c r="B279" s="34"/>
      <c r="C279" s="33"/>
      <c r="D279" s="163" t="s">
        <v>147</v>
      </c>
      <c r="E279" s="33"/>
      <c r="F279" s="164" t="s">
        <v>318</v>
      </c>
      <c r="G279" s="33"/>
      <c r="H279" s="33"/>
      <c r="I279" s="165"/>
      <c r="J279" s="33"/>
      <c r="K279" s="33"/>
      <c r="L279" s="34"/>
      <c r="M279" s="166"/>
      <c r="N279" s="167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147</v>
      </c>
      <c r="AU279" s="18" t="s">
        <v>83</v>
      </c>
    </row>
    <row r="280" spans="1:65" s="12" customFormat="1" ht="25.9" customHeight="1" x14ac:dyDescent="0.2">
      <c r="B280" s="136"/>
      <c r="D280" s="137" t="s">
        <v>74</v>
      </c>
      <c r="E280" s="138" t="s">
        <v>319</v>
      </c>
      <c r="F280" s="138" t="s">
        <v>320</v>
      </c>
      <c r="I280" s="139"/>
      <c r="J280" s="140">
        <f>BK280</f>
        <v>241643.8</v>
      </c>
      <c r="L280" s="136"/>
      <c r="M280" s="141"/>
      <c r="N280" s="142"/>
      <c r="O280" s="142"/>
      <c r="P280" s="143">
        <f>P281+P302+P307+P331+P354+P363+P413+P467+P475</f>
        <v>0</v>
      </c>
      <c r="Q280" s="142"/>
      <c r="R280" s="143">
        <f>R281+R302+R307+R331+R354+R363+R413+R467+R475</f>
        <v>6.677717079999999</v>
      </c>
      <c r="S280" s="142"/>
      <c r="T280" s="144">
        <f>T281+T302+T307+T331+T354+T363+T413+T467+T475</f>
        <v>6.829281599999999</v>
      </c>
      <c r="AR280" s="137" t="s">
        <v>83</v>
      </c>
      <c r="AT280" s="145" t="s">
        <v>74</v>
      </c>
      <c r="AU280" s="145" t="s">
        <v>75</v>
      </c>
      <c r="AY280" s="137" t="s">
        <v>137</v>
      </c>
      <c r="BK280" s="146">
        <f>BK281+BK302+BK307+BK331+BK354+BK363+BK413+BK467+BK475</f>
        <v>241643.8</v>
      </c>
    </row>
    <row r="281" spans="1:65" s="12" customFormat="1" ht="22.9" customHeight="1" x14ac:dyDescent="0.2">
      <c r="B281" s="136"/>
      <c r="D281" s="137" t="s">
        <v>74</v>
      </c>
      <c r="E281" s="147" t="s">
        <v>321</v>
      </c>
      <c r="F281" s="147" t="s">
        <v>322</v>
      </c>
      <c r="I281" s="139"/>
      <c r="J281" s="148">
        <f>BK281</f>
        <v>0</v>
      </c>
      <c r="L281" s="136"/>
      <c r="M281" s="141"/>
      <c r="N281" s="142"/>
      <c r="O281" s="142"/>
      <c r="P281" s="143">
        <f>SUM(P282:P301)</f>
        <v>0</v>
      </c>
      <c r="Q281" s="142"/>
      <c r="R281" s="143">
        <f>SUM(R282:R301)</f>
        <v>3.15E-2</v>
      </c>
      <c r="S281" s="142"/>
      <c r="T281" s="144">
        <f>SUM(T282:T301)</f>
        <v>0</v>
      </c>
      <c r="AR281" s="137" t="s">
        <v>83</v>
      </c>
      <c r="AT281" s="145" t="s">
        <v>74</v>
      </c>
      <c r="AU281" s="145" t="s">
        <v>81</v>
      </c>
      <c r="AY281" s="137" t="s">
        <v>137</v>
      </c>
      <c r="BK281" s="146">
        <f>SUM(BK282:BK301)</f>
        <v>0</v>
      </c>
    </row>
    <row r="282" spans="1:65" s="2" customFormat="1" ht="14.45" customHeight="1" x14ac:dyDescent="0.2">
      <c r="A282" s="33"/>
      <c r="B282" s="149"/>
      <c r="C282" s="150" t="s">
        <v>323</v>
      </c>
      <c r="D282" s="150" t="s">
        <v>140</v>
      </c>
      <c r="E282" s="151" t="s">
        <v>324</v>
      </c>
      <c r="F282" s="152" t="s">
        <v>325</v>
      </c>
      <c r="G282" s="153" t="s">
        <v>211</v>
      </c>
      <c r="H282" s="154">
        <v>36</v>
      </c>
      <c r="I282" s="155"/>
      <c r="J282" s="156">
        <f>ROUND(I282*H282,2)</f>
        <v>0</v>
      </c>
      <c r="K282" s="152" t="s">
        <v>144</v>
      </c>
      <c r="L282" s="34"/>
      <c r="M282" s="157" t="s">
        <v>1</v>
      </c>
      <c r="N282" s="158" t="s">
        <v>40</v>
      </c>
      <c r="O282" s="59"/>
      <c r="P282" s="159">
        <f>O282*H282</f>
        <v>0</v>
      </c>
      <c r="Q282" s="159">
        <v>0</v>
      </c>
      <c r="R282" s="159">
        <f>Q282*H282</f>
        <v>0</v>
      </c>
      <c r="S282" s="159">
        <v>0</v>
      </c>
      <c r="T282" s="16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1" t="s">
        <v>257</v>
      </c>
      <c r="AT282" s="161" t="s">
        <v>140</v>
      </c>
      <c r="AU282" s="161" t="s">
        <v>83</v>
      </c>
      <c r="AY282" s="18" t="s">
        <v>137</v>
      </c>
      <c r="BE282" s="162">
        <f>IF(N282="základní",J282,0)</f>
        <v>0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18" t="s">
        <v>81</v>
      </c>
      <c r="BK282" s="162">
        <f>ROUND(I282*H282,2)</f>
        <v>0</v>
      </c>
      <c r="BL282" s="18" t="s">
        <v>257</v>
      </c>
      <c r="BM282" s="161" t="s">
        <v>326</v>
      </c>
    </row>
    <row r="283" spans="1:65" s="2" customFormat="1" ht="19.5" x14ac:dyDescent="0.2">
      <c r="A283" s="33"/>
      <c r="B283" s="34"/>
      <c r="C283" s="33"/>
      <c r="D283" s="163" t="s">
        <v>147</v>
      </c>
      <c r="E283" s="33"/>
      <c r="F283" s="164" t="s">
        <v>327</v>
      </c>
      <c r="G283" s="33"/>
      <c r="H283" s="33"/>
      <c r="I283" s="165"/>
      <c r="J283" s="33"/>
      <c r="K283" s="33"/>
      <c r="L283" s="34"/>
      <c r="M283" s="166"/>
      <c r="N283" s="167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147</v>
      </c>
      <c r="AU283" s="18" t="s">
        <v>83</v>
      </c>
    </row>
    <row r="284" spans="1:65" s="14" customFormat="1" x14ac:dyDescent="0.2">
      <c r="B284" s="175"/>
      <c r="D284" s="163" t="s">
        <v>149</v>
      </c>
      <c r="E284" s="176" t="s">
        <v>1</v>
      </c>
      <c r="F284" s="177" t="s">
        <v>328</v>
      </c>
      <c r="H284" s="178">
        <v>6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6" t="s">
        <v>149</v>
      </c>
      <c r="AU284" s="176" t="s">
        <v>83</v>
      </c>
      <c r="AV284" s="14" t="s">
        <v>83</v>
      </c>
      <c r="AW284" s="14" t="s">
        <v>32</v>
      </c>
      <c r="AX284" s="14" t="s">
        <v>75</v>
      </c>
      <c r="AY284" s="176" t="s">
        <v>137</v>
      </c>
    </row>
    <row r="285" spans="1:65" s="14" customFormat="1" x14ac:dyDescent="0.2">
      <c r="B285" s="175"/>
      <c r="D285" s="163" t="s">
        <v>149</v>
      </c>
      <c r="E285" s="176" t="s">
        <v>1</v>
      </c>
      <c r="F285" s="177" t="s">
        <v>329</v>
      </c>
      <c r="H285" s="178">
        <v>9</v>
      </c>
      <c r="I285" s="179"/>
      <c r="L285" s="175"/>
      <c r="M285" s="180"/>
      <c r="N285" s="181"/>
      <c r="O285" s="181"/>
      <c r="P285" s="181"/>
      <c r="Q285" s="181"/>
      <c r="R285" s="181"/>
      <c r="S285" s="181"/>
      <c r="T285" s="182"/>
      <c r="AT285" s="176" t="s">
        <v>149</v>
      </c>
      <c r="AU285" s="176" t="s">
        <v>83</v>
      </c>
      <c r="AV285" s="14" t="s">
        <v>83</v>
      </c>
      <c r="AW285" s="14" t="s">
        <v>32</v>
      </c>
      <c r="AX285" s="14" t="s">
        <v>75</v>
      </c>
      <c r="AY285" s="176" t="s">
        <v>137</v>
      </c>
    </row>
    <row r="286" spans="1:65" s="14" customFormat="1" x14ac:dyDescent="0.2">
      <c r="B286" s="175"/>
      <c r="D286" s="163" t="s">
        <v>149</v>
      </c>
      <c r="E286" s="176" t="s">
        <v>1</v>
      </c>
      <c r="F286" s="177" t="s">
        <v>330</v>
      </c>
      <c r="H286" s="178">
        <v>6</v>
      </c>
      <c r="I286" s="179"/>
      <c r="L286" s="175"/>
      <c r="M286" s="180"/>
      <c r="N286" s="181"/>
      <c r="O286" s="181"/>
      <c r="P286" s="181"/>
      <c r="Q286" s="181"/>
      <c r="R286" s="181"/>
      <c r="S286" s="181"/>
      <c r="T286" s="182"/>
      <c r="AT286" s="176" t="s">
        <v>149</v>
      </c>
      <c r="AU286" s="176" t="s">
        <v>83</v>
      </c>
      <c r="AV286" s="14" t="s">
        <v>83</v>
      </c>
      <c r="AW286" s="14" t="s">
        <v>32</v>
      </c>
      <c r="AX286" s="14" t="s">
        <v>75</v>
      </c>
      <c r="AY286" s="176" t="s">
        <v>137</v>
      </c>
    </row>
    <row r="287" spans="1:65" s="14" customFormat="1" x14ac:dyDescent="0.2">
      <c r="B287" s="175"/>
      <c r="D287" s="163" t="s">
        <v>149</v>
      </c>
      <c r="E287" s="176" t="s">
        <v>1</v>
      </c>
      <c r="F287" s="177" t="s">
        <v>331</v>
      </c>
      <c r="H287" s="178">
        <v>9</v>
      </c>
      <c r="I287" s="179"/>
      <c r="L287" s="175"/>
      <c r="M287" s="180"/>
      <c r="N287" s="181"/>
      <c r="O287" s="181"/>
      <c r="P287" s="181"/>
      <c r="Q287" s="181"/>
      <c r="R287" s="181"/>
      <c r="S287" s="181"/>
      <c r="T287" s="182"/>
      <c r="AT287" s="176" t="s">
        <v>149</v>
      </c>
      <c r="AU287" s="176" t="s">
        <v>83</v>
      </c>
      <c r="AV287" s="14" t="s">
        <v>83</v>
      </c>
      <c r="AW287" s="14" t="s">
        <v>32</v>
      </c>
      <c r="AX287" s="14" t="s">
        <v>75</v>
      </c>
      <c r="AY287" s="176" t="s">
        <v>137</v>
      </c>
    </row>
    <row r="288" spans="1:65" s="14" customFormat="1" x14ac:dyDescent="0.2">
      <c r="B288" s="175"/>
      <c r="D288" s="163" t="s">
        <v>149</v>
      </c>
      <c r="E288" s="176" t="s">
        <v>1</v>
      </c>
      <c r="F288" s="177" t="s">
        <v>332</v>
      </c>
      <c r="H288" s="178">
        <v>6</v>
      </c>
      <c r="I288" s="179"/>
      <c r="L288" s="175"/>
      <c r="M288" s="180"/>
      <c r="N288" s="181"/>
      <c r="O288" s="181"/>
      <c r="P288" s="181"/>
      <c r="Q288" s="181"/>
      <c r="R288" s="181"/>
      <c r="S288" s="181"/>
      <c r="T288" s="182"/>
      <c r="AT288" s="176" t="s">
        <v>149</v>
      </c>
      <c r="AU288" s="176" t="s">
        <v>83</v>
      </c>
      <c r="AV288" s="14" t="s">
        <v>83</v>
      </c>
      <c r="AW288" s="14" t="s">
        <v>32</v>
      </c>
      <c r="AX288" s="14" t="s">
        <v>75</v>
      </c>
      <c r="AY288" s="176" t="s">
        <v>137</v>
      </c>
    </row>
    <row r="289" spans="1:65" s="16" customFormat="1" x14ac:dyDescent="0.2">
      <c r="B289" s="191"/>
      <c r="D289" s="163" t="s">
        <v>149</v>
      </c>
      <c r="E289" s="192" t="s">
        <v>1</v>
      </c>
      <c r="F289" s="193" t="s">
        <v>192</v>
      </c>
      <c r="H289" s="194">
        <v>36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149</v>
      </c>
      <c r="AU289" s="192" t="s">
        <v>83</v>
      </c>
      <c r="AV289" s="16" t="s">
        <v>145</v>
      </c>
      <c r="AW289" s="16" t="s">
        <v>32</v>
      </c>
      <c r="AX289" s="16" t="s">
        <v>81</v>
      </c>
      <c r="AY289" s="192" t="s">
        <v>137</v>
      </c>
    </row>
    <row r="290" spans="1:65" s="2" customFormat="1" ht="14.45" customHeight="1" x14ac:dyDescent="0.2">
      <c r="A290" s="33"/>
      <c r="B290" s="149"/>
      <c r="C290" s="199" t="s">
        <v>333</v>
      </c>
      <c r="D290" s="199" t="s">
        <v>216</v>
      </c>
      <c r="E290" s="200" t="s">
        <v>334</v>
      </c>
      <c r="F290" s="201" t="s">
        <v>335</v>
      </c>
      <c r="G290" s="202" t="s">
        <v>211</v>
      </c>
      <c r="H290" s="203">
        <v>9</v>
      </c>
      <c r="I290" s="204"/>
      <c r="J290" s="205">
        <f>ROUND(I290*H290,2)</f>
        <v>0</v>
      </c>
      <c r="K290" s="201" t="s">
        <v>144</v>
      </c>
      <c r="L290" s="206"/>
      <c r="M290" s="207" t="s">
        <v>1</v>
      </c>
      <c r="N290" s="208" t="s">
        <v>40</v>
      </c>
      <c r="O290" s="59"/>
      <c r="P290" s="159">
        <f>O290*H290</f>
        <v>0</v>
      </c>
      <c r="Q290" s="159">
        <v>5.0000000000000001E-4</v>
      </c>
      <c r="R290" s="159">
        <f>Q290*H290</f>
        <v>4.5000000000000005E-3</v>
      </c>
      <c r="S290" s="159">
        <v>0</v>
      </c>
      <c r="T290" s="16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1" t="s">
        <v>336</v>
      </c>
      <c r="AT290" s="161" t="s">
        <v>216</v>
      </c>
      <c r="AU290" s="161" t="s">
        <v>83</v>
      </c>
      <c r="AY290" s="18" t="s">
        <v>137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8" t="s">
        <v>81</v>
      </c>
      <c r="BK290" s="162">
        <f>ROUND(I290*H290,2)</f>
        <v>0</v>
      </c>
      <c r="BL290" s="18" t="s">
        <v>257</v>
      </c>
      <c r="BM290" s="161" t="s">
        <v>337</v>
      </c>
    </row>
    <row r="291" spans="1:65" s="2" customFormat="1" x14ac:dyDescent="0.2">
      <c r="A291" s="33"/>
      <c r="B291" s="34"/>
      <c r="C291" s="33"/>
      <c r="D291" s="163" t="s">
        <v>147</v>
      </c>
      <c r="E291" s="33"/>
      <c r="F291" s="164" t="s">
        <v>335</v>
      </c>
      <c r="G291" s="33"/>
      <c r="H291" s="33"/>
      <c r="I291" s="165"/>
      <c r="J291" s="33"/>
      <c r="K291" s="33"/>
      <c r="L291" s="34"/>
      <c r="M291" s="166"/>
      <c r="N291" s="167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147</v>
      </c>
      <c r="AU291" s="18" t="s">
        <v>83</v>
      </c>
    </row>
    <row r="292" spans="1:65" s="2" customFormat="1" ht="14.45" customHeight="1" x14ac:dyDescent="0.2">
      <c r="A292" s="33"/>
      <c r="B292" s="149"/>
      <c r="C292" s="199" t="s">
        <v>338</v>
      </c>
      <c r="D292" s="199" t="s">
        <v>216</v>
      </c>
      <c r="E292" s="200" t="s">
        <v>339</v>
      </c>
      <c r="F292" s="201" t="s">
        <v>340</v>
      </c>
      <c r="G292" s="202" t="s">
        <v>211</v>
      </c>
      <c r="H292" s="203">
        <v>6</v>
      </c>
      <c r="I292" s="204"/>
      <c r="J292" s="205">
        <f>ROUND(I292*H292,2)</f>
        <v>0</v>
      </c>
      <c r="K292" s="201" t="s">
        <v>144</v>
      </c>
      <c r="L292" s="206"/>
      <c r="M292" s="207" t="s">
        <v>1</v>
      </c>
      <c r="N292" s="208" t="s">
        <v>40</v>
      </c>
      <c r="O292" s="59"/>
      <c r="P292" s="159">
        <f>O292*H292</f>
        <v>0</v>
      </c>
      <c r="Q292" s="159">
        <v>5.0000000000000001E-4</v>
      </c>
      <c r="R292" s="159">
        <f>Q292*H292</f>
        <v>3.0000000000000001E-3</v>
      </c>
      <c r="S292" s="159">
        <v>0</v>
      </c>
      <c r="T292" s="16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1" t="s">
        <v>336</v>
      </c>
      <c r="AT292" s="161" t="s">
        <v>216</v>
      </c>
      <c r="AU292" s="161" t="s">
        <v>83</v>
      </c>
      <c r="AY292" s="18" t="s">
        <v>137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18" t="s">
        <v>81</v>
      </c>
      <c r="BK292" s="162">
        <f>ROUND(I292*H292,2)</f>
        <v>0</v>
      </c>
      <c r="BL292" s="18" t="s">
        <v>257</v>
      </c>
      <c r="BM292" s="161" t="s">
        <v>341</v>
      </c>
    </row>
    <row r="293" spans="1:65" s="2" customFormat="1" x14ac:dyDescent="0.2">
      <c r="A293" s="33"/>
      <c r="B293" s="34"/>
      <c r="C293" s="33"/>
      <c r="D293" s="163" t="s">
        <v>147</v>
      </c>
      <c r="E293" s="33"/>
      <c r="F293" s="164" t="s">
        <v>340</v>
      </c>
      <c r="G293" s="33"/>
      <c r="H293" s="33"/>
      <c r="I293" s="165"/>
      <c r="J293" s="33"/>
      <c r="K293" s="33"/>
      <c r="L293" s="34"/>
      <c r="M293" s="166"/>
      <c r="N293" s="167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147</v>
      </c>
      <c r="AU293" s="18" t="s">
        <v>83</v>
      </c>
    </row>
    <row r="294" spans="1:65" s="2" customFormat="1" ht="14.45" customHeight="1" x14ac:dyDescent="0.2">
      <c r="A294" s="33"/>
      <c r="B294" s="149"/>
      <c r="C294" s="199" t="s">
        <v>342</v>
      </c>
      <c r="D294" s="199" t="s">
        <v>216</v>
      </c>
      <c r="E294" s="200" t="s">
        <v>343</v>
      </c>
      <c r="F294" s="201" t="s">
        <v>344</v>
      </c>
      <c r="G294" s="202" t="s">
        <v>211</v>
      </c>
      <c r="H294" s="203">
        <v>6</v>
      </c>
      <c r="I294" s="204"/>
      <c r="J294" s="205">
        <f>ROUND(I294*H294,2)</f>
        <v>0</v>
      </c>
      <c r="K294" s="201" t="s">
        <v>144</v>
      </c>
      <c r="L294" s="206"/>
      <c r="M294" s="207" t="s">
        <v>1</v>
      </c>
      <c r="N294" s="208" t="s">
        <v>40</v>
      </c>
      <c r="O294" s="59"/>
      <c r="P294" s="159">
        <f>O294*H294</f>
        <v>0</v>
      </c>
      <c r="Q294" s="159">
        <v>5.0000000000000001E-4</v>
      </c>
      <c r="R294" s="159">
        <f>Q294*H294</f>
        <v>3.0000000000000001E-3</v>
      </c>
      <c r="S294" s="159">
        <v>0</v>
      </c>
      <c r="T294" s="16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1" t="s">
        <v>336</v>
      </c>
      <c r="AT294" s="161" t="s">
        <v>216</v>
      </c>
      <c r="AU294" s="161" t="s">
        <v>83</v>
      </c>
      <c r="AY294" s="18" t="s">
        <v>137</v>
      </c>
      <c r="BE294" s="162">
        <f>IF(N294="základní",J294,0)</f>
        <v>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18" t="s">
        <v>81</v>
      </c>
      <c r="BK294" s="162">
        <f>ROUND(I294*H294,2)</f>
        <v>0</v>
      </c>
      <c r="BL294" s="18" t="s">
        <v>257</v>
      </c>
      <c r="BM294" s="161" t="s">
        <v>345</v>
      </c>
    </row>
    <row r="295" spans="1:65" s="2" customFormat="1" x14ac:dyDescent="0.2">
      <c r="A295" s="33"/>
      <c r="B295" s="34"/>
      <c r="C295" s="33"/>
      <c r="D295" s="163" t="s">
        <v>147</v>
      </c>
      <c r="E295" s="33"/>
      <c r="F295" s="164" t="s">
        <v>344</v>
      </c>
      <c r="G295" s="33"/>
      <c r="H295" s="33"/>
      <c r="I295" s="165"/>
      <c r="J295" s="33"/>
      <c r="K295" s="33"/>
      <c r="L295" s="34"/>
      <c r="M295" s="166"/>
      <c r="N295" s="167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147</v>
      </c>
      <c r="AU295" s="18" t="s">
        <v>83</v>
      </c>
    </row>
    <row r="296" spans="1:65" s="2" customFormat="1" ht="14.45" customHeight="1" x14ac:dyDescent="0.2">
      <c r="A296" s="33"/>
      <c r="B296" s="149"/>
      <c r="C296" s="199" t="s">
        <v>346</v>
      </c>
      <c r="D296" s="199" t="s">
        <v>216</v>
      </c>
      <c r="E296" s="200" t="s">
        <v>347</v>
      </c>
      <c r="F296" s="201" t="s">
        <v>348</v>
      </c>
      <c r="G296" s="202" t="s">
        <v>211</v>
      </c>
      <c r="H296" s="203">
        <v>6</v>
      </c>
      <c r="I296" s="204"/>
      <c r="J296" s="205">
        <f>ROUND(I296*H296,2)</f>
        <v>0</v>
      </c>
      <c r="K296" s="201" t="s">
        <v>144</v>
      </c>
      <c r="L296" s="206"/>
      <c r="M296" s="207" t="s">
        <v>1</v>
      </c>
      <c r="N296" s="208" t="s">
        <v>40</v>
      </c>
      <c r="O296" s="59"/>
      <c r="P296" s="159">
        <f>O296*H296</f>
        <v>0</v>
      </c>
      <c r="Q296" s="159">
        <v>1E-3</v>
      </c>
      <c r="R296" s="159">
        <f>Q296*H296</f>
        <v>6.0000000000000001E-3</v>
      </c>
      <c r="S296" s="159">
        <v>0</v>
      </c>
      <c r="T296" s="16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1" t="s">
        <v>336</v>
      </c>
      <c r="AT296" s="161" t="s">
        <v>216</v>
      </c>
      <c r="AU296" s="161" t="s">
        <v>83</v>
      </c>
      <c r="AY296" s="18" t="s">
        <v>137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8" t="s">
        <v>81</v>
      </c>
      <c r="BK296" s="162">
        <f>ROUND(I296*H296,2)</f>
        <v>0</v>
      </c>
      <c r="BL296" s="18" t="s">
        <v>257</v>
      </c>
      <c r="BM296" s="161" t="s">
        <v>349</v>
      </c>
    </row>
    <row r="297" spans="1:65" s="2" customFormat="1" x14ac:dyDescent="0.2">
      <c r="A297" s="33"/>
      <c r="B297" s="34"/>
      <c r="C297" s="33"/>
      <c r="D297" s="163" t="s">
        <v>147</v>
      </c>
      <c r="E297" s="33"/>
      <c r="F297" s="164" t="s">
        <v>348</v>
      </c>
      <c r="G297" s="33"/>
      <c r="H297" s="33"/>
      <c r="I297" s="165"/>
      <c r="J297" s="33"/>
      <c r="K297" s="33"/>
      <c r="L297" s="34"/>
      <c r="M297" s="166"/>
      <c r="N297" s="167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147</v>
      </c>
      <c r="AU297" s="18" t="s">
        <v>83</v>
      </c>
    </row>
    <row r="298" spans="1:65" s="2" customFormat="1" ht="14.45" customHeight="1" x14ac:dyDescent="0.2">
      <c r="A298" s="33"/>
      <c r="B298" s="149"/>
      <c r="C298" s="199" t="s">
        <v>350</v>
      </c>
      <c r="D298" s="199" t="s">
        <v>216</v>
      </c>
      <c r="E298" s="200" t="s">
        <v>351</v>
      </c>
      <c r="F298" s="201" t="s">
        <v>352</v>
      </c>
      <c r="G298" s="202" t="s">
        <v>211</v>
      </c>
      <c r="H298" s="203">
        <v>9</v>
      </c>
      <c r="I298" s="204"/>
      <c r="J298" s="205">
        <f>ROUND(I298*H298,2)</f>
        <v>0</v>
      </c>
      <c r="K298" s="201" t="s">
        <v>1</v>
      </c>
      <c r="L298" s="206"/>
      <c r="M298" s="207" t="s">
        <v>1</v>
      </c>
      <c r="N298" s="208" t="s">
        <v>40</v>
      </c>
      <c r="O298" s="59"/>
      <c r="P298" s="159">
        <f>O298*H298</f>
        <v>0</v>
      </c>
      <c r="Q298" s="159">
        <v>1E-3</v>
      </c>
      <c r="R298" s="159">
        <f>Q298*H298</f>
        <v>9.0000000000000011E-3</v>
      </c>
      <c r="S298" s="159">
        <v>0</v>
      </c>
      <c r="T298" s="16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1" t="s">
        <v>336</v>
      </c>
      <c r="AT298" s="161" t="s">
        <v>216</v>
      </c>
      <c r="AU298" s="161" t="s">
        <v>83</v>
      </c>
      <c r="AY298" s="18" t="s">
        <v>137</v>
      </c>
      <c r="BE298" s="162">
        <f>IF(N298="základní",J298,0)</f>
        <v>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18" t="s">
        <v>81</v>
      </c>
      <c r="BK298" s="162">
        <f>ROUND(I298*H298,2)</f>
        <v>0</v>
      </c>
      <c r="BL298" s="18" t="s">
        <v>257</v>
      </c>
      <c r="BM298" s="161" t="s">
        <v>353</v>
      </c>
    </row>
    <row r="299" spans="1:65" s="2" customFormat="1" x14ac:dyDescent="0.2">
      <c r="A299" s="33"/>
      <c r="B299" s="34"/>
      <c r="C299" s="33"/>
      <c r="D299" s="163" t="s">
        <v>147</v>
      </c>
      <c r="E299" s="33"/>
      <c r="F299" s="164" t="s">
        <v>352</v>
      </c>
      <c r="G299" s="33"/>
      <c r="H299" s="33"/>
      <c r="I299" s="165"/>
      <c r="J299" s="33"/>
      <c r="K299" s="33"/>
      <c r="L299" s="34"/>
      <c r="M299" s="166"/>
      <c r="N299" s="167"/>
      <c r="O299" s="59"/>
      <c r="P299" s="59"/>
      <c r="Q299" s="59"/>
      <c r="R299" s="59"/>
      <c r="S299" s="59"/>
      <c r="T299" s="60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147</v>
      </c>
      <c r="AU299" s="18" t="s">
        <v>83</v>
      </c>
    </row>
    <row r="300" spans="1:65" s="2" customFormat="1" ht="14.45" customHeight="1" x14ac:dyDescent="0.2">
      <c r="A300" s="33"/>
      <c r="B300" s="149"/>
      <c r="C300" s="199" t="s">
        <v>354</v>
      </c>
      <c r="D300" s="199" t="s">
        <v>216</v>
      </c>
      <c r="E300" s="200" t="s">
        <v>355</v>
      </c>
      <c r="F300" s="201" t="s">
        <v>356</v>
      </c>
      <c r="G300" s="202" t="s">
        <v>211</v>
      </c>
      <c r="H300" s="203">
        <v>6</v>
      </c>
      <c r="I300" s="204"/>
      <c r="J300" s="205">
        <f>ROUND(I300*H300,2)</f>
        <v>0</v>
      </c>
      <c r="K300" s="201" t="s">
        <v>1</v>
      </c>
      <c r="L300" s="206"/>
      <c r="M300" s="207" t="s">
        <v>1</v>
      </c>
      <c r="N300" s="208" t="s">
        <v>40</v>
      </c>
      <c r="O300" s="59"/>
      <c r="P300" s="159">
        <f>O300*H300</f>
        <v>0</v>
      </c>
      <c r="Q300" s="159">
        <v>1E-3</v>
      </c>
      <c r="R300" s="159">
        <f>Q300*H300</f>
        <v>6.0000000000000001E-3</v>
      </c>
      <c r="S300" s="159">
        <v>0</v>
      </c>
      <c r="T300" s="16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336</v>
      </c>
      <c r="AT300" s="161" t="s">
        <v>216</v>
      </c>
      <c r="AU300" s="161" t="s">
        <v>83</v>
      </c>
      <c r="AY300" s="18" t="s">
        <v>137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81</v>
      </c>
      <c r="BK300" s="162">
        <f>ROUND(I300*H300,2)</f>
        <v>0</v>
      </c>
      <c r="BL300" s="18" t="s">
        <v>257</v>
      </c>
      <c r="BM300" s="161" t="s">
        <v>357</v>
      </c>
    </row>
    <row r="301" spans="1:65" s="2" customFormat="1" x14ac:dyDescent="0.2">
      <c r="A301" s="33"/>
      <c r="B301" s="34"/>
      <c r="C301" s="33"/>
      <c r="D301" s="163" t="s">
        <v>147</v>
      </c>
      <c r="E301" s="33"/>
      <c r="F301" s="164" t="s">
        <v>356</v>
      </c>
      <c r="G301" s="33"/>
      <c r="H301" s="33"/>
      <c r="I301" s="165"/>
      <c r="J301" s="33"/>
      <c r="K301" s="33"/>
      <c r="L301" s="34"/>
      <c r="M301" s="166"/>
      <c r="N301" s="167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147</v>
      </c>
      <c r="AU301" s="18" t="s">
        <v>83</v>
      </c>
    </row>
    <row r="302" spans="1:65" s="12" customFormat="1" ht="22.9" customHeight="1" x14ac:dyDescent="0.2">
      <c r="B302" s="136"/>
      <c r="D302" s="137" t="s">
        <v>74</v>
      </c>
      <c r="E302" s="147" t="s">
        <v>358</v>
      </c>
      <c r="F302" s="147" t="s">
        <v>359</v>
      </c>
      <c r="I302" s="139"/>
      <c r="J302" s="148">
        <f>BK302</f>
        <v>75000</v>
      </c>
      <c r="L302" s="136"/>
      <c r="M302" s="141"/>
      <c r="N302" s="142"/>
      <c r="O302" s="142"/>
      <c r="P302" s="143">
        <f>SUM(P303:P306)</f>
        <v>0</v>
      </c>
      <c r="Q302" s="142"/>
      <c r="R302" s="143">
        <f>SUM(R303:R306)</f>
        <v>0</v>
      </c>
      <c r="S302" s="142"/>
      <c r="T302" s="144">
        <f>SUM(T303:T306)</f>
        <v>0</v>
      </c>
      <c r="AR302" s="137" t="s">
        <v>83</v>
      </c>
      <c r="AT302" s="145" t="s">
        <v>74</v>
      </c>
      <c r="AU302" s="145" t="s">
        <v>81</v>
      </c>
      <c r="AY302" s="137" t="s">
        <v>137</v>
      </c>
      <c r="BK302" s="146">
        <f>SUM(BK303:BK306)</f>
        <v>75000</v>
      </c>
    </row>
    <row r="303" spans="1:65" s="2" customFormat="1" ht="24.2" customHeight="1" x14ac:dyDescent="0.2">
      <c r="A303" s="33"/>
      <c r="B303" s="149"/>
      <c r="C303" s="150" t="s">
        <v>336</v>
      </c>
      <c r="D303" s="150" t="s">
        <v>140</v>
      </c>
      <c r="E303" s="151" t="s">
        <v>360</v>
      </c>
      <c r="F303" s="152" t="s">
        <v>361</v>
      </c>
      <c r="G303" s="153" t="s">
        <v>237</v>
      </c>
      <c r="H303" s="154">
        <v>3</v>
      </c>
      <c r="I303" s="218">
        <v>25000</v>
      </c>
      <c r="J303" s="156">
        <f>ROUND(I303*H303,2)</f>
        <v>75000</v>
      </c>
      <c r="K303" s="152" t="s">
        <v>1</v>
      </c>
      <c r="L303" s="34"/>
      <c r="M303" s="157" t="s">
        <v>1</v>
      </c>
      <c r="N303" s="158" t="s">
        <v>40</v>
      </c>
      <c r="O303" s="59"/>
      <c r="P303" s="159">
        <f>O303*H303</f>
        <v>0</v>
      </c>
      <c r="Q303" s="159">
        <v>0</v>
      </c>
      <c r="R303" s="159">
        <f>Q303*H303</f>
        <v>0</v>
      </c>
      <c r="S303" s="159">
        <v>0</v>
      </c>
      <c r="T303" s="160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1" t="s">
        <v>257</v>
      </c>
      <c r="AT303" s="161" t="s">
        <v>140</v>
      </c>
      <c r="AU303" s="161" t="s">
        <v>83</v>
      </c>
      <c r="AY303" s="18" t="s">
        <v>137</v>
      </c>
      <c r="BE303" s="162">
        <f>IF(N303="základní",J303,0)</f>
        <v>75000</v>
      </c>
      <c r="BF303" s="162">
        <f>IF(N303="snížená",J303,0)</f>
        <v>0</v>
      </c>
      <c r="BG303" s="162">
        <f>IF(N303="zákl. přenesená",J303,0)</f>
        <v>0</v>
      </c>
      <c r="BH303" s="162">
        <f>IF(N303="sníž. přenesená",J303,0)</f>
        <v>0</v>
      </c>
      <c r="BI303" s="162">
        <f>IF(N303="nulová",J303,0)</f>
        <v>0</v>
      </c>
      <c r="BJ303" s="18" t="s">
        <v>81</v>
      </c>
      <c r="BK303" s="162">
        <f>ROUND(I303*H303,2)</f>
        <v>75000</v>
      </c>
      <c r="BL303" s="18" t="s">
        <v>257</v>
      </c>
      <c r="BM303" s="161" t="s">
        <v>362</v>
      </c>
    </row>
    <row r="304" spans="1:65" s="2" customFormat="1" ht="117" x14ac:dyDescent="0.2">
      <c r="A304" s="33"/>
      <c r="B304" s="34"/>
      <c r="C304" s="33"/>
      <c r="D304" s="163" t="s">
        <v>147</v>
      </c>
      <c r="E304" s="33"/>
      <c r="F304" s="164" t="s">
        <v>363</v>
      </c>
      <c r="G304" s="33"/>
      <c r="H304" s="33"/>
      <c r="I304" s="165"/>
      <c r="J304" s="33"/>
      <c r="K304" s="33"/>
      <c r="L304" s="34"/>
      <c r="M304" s="166"/>
      <c r="N304" s="167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147</v>
      </c>
      <c r="AU304" s="18" t="s">
        <v>83</v>
      </c>
    </row>
    <row r="305" spans="1:65" s="13" customFormat="1" x14ac:dyDescent="0.2">
      <c r="B305" s="168"/>
      <c r="D305" s="163" t="s">
        <v>149</v>
      </c>
      <c r="E305" s="169" t="s">
        <v>1</v>
      </c>
      <c r="F305" s="170" t="s">
        <v>169</v>
      </c>
      <c r="H305" s="169" t="s">
        <v>1</v>
      </c>
      <c r="I305" s="171"/>
      <c r="L305" s="168"/>
      <c r="M305" s="172"/>
      <c r="N305" s="173"/>
      <c r="O305" s="173"/>
      <c r="P305" s="173"/>
      <c r="Q305" s="173"/>
      <c r="R305" s="173"/>
      <c r="S305" s="173"/>
      <c r="T305" s="174"/>
      <c r="AT305" s="169" t="s">
        <v>149</v>
      </c>
      <c r="AU305" s="169" t="s">
        <v>83</v>
      </c>
      <c r="AV305" s="13" t="s">
        <v>81</v>
      </c>
      <c r="AW305" s="13" t="s">
        <v>32</v>
      </c>
      <c r="AX305" s="13" t="s">
        <v>75</v>
      </c>
      <c r="AY305" s="169" t="s">
        <v>137</v>
      </c>
    </row>
    <row r="306" spans="1:65" s="14" customFormat="1" x14ac:dyDescent="0.2">
      <c r="B306" s="175"/>
      <c r="D306" s="163" t="s">
        <v>149</v>
      </c>
      <c r="E306" s="176" t="s">
        <v>1</v>
      </c>
      <c r="F306" s="177" t="s">
        <v>138</v>
      </c>
      <c r="H306" s="178">
        <v>3</v>
      </c>
      <c r="I306" s="179"/>
      <c r="L306" s="175"/>
      <c r="M306" s="180"/>
      <c r="N306" s="181"/>
      <c r="O306" s="181"/>
      <c r="P306" s="181"/>
      <c r="Q306" s="181"/>
      <c r="R306" s="181"/>
      <c r="S306" s="181"/>
      <c r="T306" s="182"/>
      <c r="AT306" s="176" t="s">
        <v>149</v>
      </c>
      <c r="AU306" s="176" t="s">
        <v>83</v>
      </c>
      <c r="AV306" s="14" t="s">
        <v>83</v>
      </c>
      <c r="AW306" s="14" t="s">
        <v>32</v>
      </c>
      <c r="AX306" s="14" t="s">
        <v>81</v>
      </c>
      <c r="AY306" s="176" t="s">
        <v>137</v>
      </c>
    </row>
    <row r="307" spans="1:65" s="12" customFormat="1" ht="22.9" customHeight="1" x14ac:dyDescent="0.2">
      <c r="B307" s="136"/>
      <c r="D307" s="137" t="s">
        <v>74</v>
      </c>
      <c r="E307" s="147" t="s">
        <v>364</v>
      </c>
      <c r="F307" s="147" t="s">
        <v>365</v>
      </c>
      <c r="I307" s="139"/>
      <c r="J307" s="148">
        <f>BK307</f>
        <v>0</v>
      </c>
      <c r="L307" s="136"/>
      <c r="M307" s="141"/>
      <c r="N307" s="142"/>
      <c r="O307" s="142"/>
      <c r="P307" s="143">
        <f>SUM(P308:P330)</f>
        <v>0</v>
      </c>
      <c r="Q307" s="142"/>
      <c r="R307" s="143">
        <f>SUM(R308:R330)</f>
        <v>0.833754</v>
      </c>
      <c r="S307" s="142"/>
      <c r="T307" s="144">
        <f>SUM(T308:T330)</f>
        <v>0</v>
      </c>
      <c r="AR307" s="137" t="s">
        <v>83</v>
      </c>
      <c r="AT307" s="145" t="s">
        <v>74</v>
      </c>
      <c r="AU307" s="145" t="s">
        <v>81</v>
      </c>
      <c r="AY307" s="137" t="s">
        <v>137</v>
      </c>
      <c r="BK307" s="146">
        <f>SUM(BK308:BK330)</f>
        <v>0</v>
      </c>
    </row>
    <row r="308" spans="1:65" s="2" customFormat="1" ht="24.2" customHeight="1" x14ac:dyDescent="0.2">
      <c r="A308" s="33"/>
      <c r="B308" s="149"/>
      <c r="C308" s="150" t="s">
        <v>366</v>
      </c>
      <c r="D308" s="150" t="s">
        <v>140</v>
      </c>
      <c r="E308" s="151" t="s">
        <v>367</v>
      </c>
      <c r="F308" s="152" t="s">
        <v>368</v>
      </c>
      <c r="G308" s="153" t="s">
        <v>143</v>
      </c>
      <c r="H308" s="154">
        <v>48.6</v>
      </c>
      <c r="I308" s="155"/>
      <c r="J308" s="156">
        <f>ROUND(I308*H308,2)</f>
        <v>0</v>
      </c>
      <c r="K308" s="152" t="s">
        <v>144</v>
      </c>
      <c r="L308" s="34"/>
      <c r="M308" s="157" t="s">
        <v>1</v>
      </c>
      <c r="N308" s="158" t="s">
        <v>40</v>
      </c>
      <c r="O308" s="59"/>
      <c r="P308" s="159">
        <f>O308*H308</f>
        <v>0</v>
      </c>
      <c r="Q308" s="159">
        <v>1.25E-3</v>
      </c>
      <c r="R308" s="159">
        <f>Q308*H308</f>
        <v>6.0750000000000005E-2</v>
      </c>
      <c r="S308" s="159">
        <v>0</v>
      </c>
      <c r="T308" s="16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1" t="s">
        <v>257</v>
      </c>
      <c r="AT308" s="161" t="s">
        <v>140</v>
      </c>
      <c r="AU308" s="161" t="s">
        <v>83</v>
      </c>
      <c r="AY308" s="18" t="s">
        <v>137</v>
      </c>
      <c r="BE308" s="162">
        <f>IF(N308="základní",J308,0)</f>
        <v>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18" t="s">
        <v>81</v>
      </c>
      <c r="BK308" s="162">
        <f>ROUND(I308*H308,2)</f>
        <v>0</v>
      </c>
      <c r="BL308" s="18" t="s">
        <v>257</v>
      </c>
      <c r="BM308" s="161" t="s">
        <v>369</v>
      </c>
    </row>
    <row r="309" spans="1:65" s="2" customFormat="1" ht="29.25" x14ac:dyDescent="0.2">
      <c r="A309" s="33"/>
      <c r="B309" s="34"/>
      <c r="C309" s="33"/>
      <c r="D309" s="163" t="s">
        <v>147</v>
      </c>
      <c r="E309" s="33"/>
      <c r="F309" s="164" t="s">
        <v>370</v>
      </c>
      <c r="G309" s="33"/>
      <c r="H309" s="33"/>
      <c r="I309" s="165"/>
      <c r="J309" s="33"/>
      <c r="K309" s="33"/>
      <c r="L309" s="34"/>
      <c r="M309" s="166"/>
      <c r="N309" s="167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147</v>
      </c>
      <c r="AU309" s="18" t="s">
        <v>83</v>
      </c>
    </row>
    <row r="310" spans="1:65" s="14" customFormat="1" x14ac:dyDescent="0.2">
      <c r="B310" s="175"/>
      <c r="D310" s="163" t="s">
        <v>149</v>
      </c>
      <c r="E310" s="176" t="s">
        <v>1</v>
      </c>
      <c r="F310" s="177" t="s">
        <v>226</v>
      </c>
      <c r="H310" s="178">
        <v>12.75</v>
      </c>
      <c r="I310" s="179"/>
      <c r="L310" s="175"/>
      <c r="M310" s="180"/>
      <c r="N310" s="181"/>
      <c r="O310" s="181"/>
      <c r="P310" s="181"/>
      <c r="Q310" s="181"/>
      <c r="R310" s="181"/>
      <c r="S310" s="181"/>
      <c r="T310" s="182"/>
      <c r="AT310" s="176" t="s">
        <v>149</v>
      </c>
      <c r="AU310" s="176" t="s">
        <v>83</v>
      </c>
      <c r="AV310" s="14" t="s">
        <v>83</v>
      </c>
      <c r="AW310" s="14" t="s">
        <v>32</v>
      </c>
      <c r="AX310" s="14" t="s">
        <v>75</v>
      </c>
      <c r="AY310" s="176" t="s">
        <v>137</v>
      </c>
    </row>
    <row r="311" spans="1:65" s="14" customFormat="1" x14ac:dyDescent="0.2">
      <c r="B311" s="175"/>
      <c r="D311" s="163" t="s">
        <v>149</v>
      </c>
      <c r="E311" s="176" t="s">
        <v>1</v>
      </c>
      <c r="F311" s="177" t="s">
        <v>227</v>
      </c>
      <c r="H311" s="178">
        <v>9</v>
      </c>
      <c r="I311" s="179"/>
      <c r="L311" s="175"/>
      <c r="M311" s="180"/>
      <c r="N311" s="181"/>
      <c r="O311" s="181"/>
      <c r="P311" s="181"/>
      <c r="Q311" s="181"/>
      <c r="R311" s="181"/>
      <c r="S311" s="181"/>
      <c r="T311" s="182"/>
      <c r="AT311" s="176" t="s">
        <v>149</v>
      </c>
      <c r="AU311" s="176" t="s">
        <v>83</v>
      </c>
      <c r="AV311" s="14" t="s">
        <v>83</v>
      </c>
      <c r="AW311" s="14" t="s">
        <v>32</v>
      </c>
      <c r="AX311" s="14" t="s">
        <v>75</v>
      </c>
      <c r="AY311" s="176" t="s">
        <v>137</v>
      </c>
    </row>
    <row r="312" spans="1:65" s="14" customFormat="1" x14ac:dyDescent="0.2">
      <c r="B312" s="175"/>
      <c r="D312" s="163" t="s">
        <v>149</v>
      </c>
      <c r="E312" s="176" t="s">
        <v>1</v>
      </c>
      <c r="F312" s="177" t="s">
        <v>228</v>
      </c>
      <c r="H312" s="178">
        <v>6.75</v>
      </c>
      <c r="I312" s="179"/>
      <c r="L312" s="175"/>
      <c r="M312" s="180"/>
      <c r="N312" s="181"/>
      <c r="O312" s="181"/>
      <c r="P312" s="181"/>
      <c r="Q312" s="181"/>
      <c r="R312" s="181"/>
      <c r="S312" s="181"/>
      <c r="T312" s="182"/>
      <c r="AT312" s="176" t="s">
        <v>149</v>
      </c>
      <c r="AU312" s="176" t="s">
        <v>83</v>
      </c>
      <c r="AV312" s="14" t="s">
        <v>83</v>
      </c>
      <c r="AW312" s="14" t="s">
        <v>32</v>
      </c>
      <c r="AX312" s="14" t="s">
        <v>75</v>
      </c>
      <c r="AY312" s="176" t="s">
        <v>137</v>
      </c>
    </row>
    <row r="313" spans="1:65" s="14" customFormat="1" x14ac:dyDescent="0.2">
      <c r="B313" s="175"/>
      <c r="D313" s="163" t="s">
        <v>149</v>
      </c>
      <c r="E313" s="176" t="s">
        <v>1</v>
      </c>
      <c r="F313" s="177" t="s">
        <v>371</v>
      </c>
      <c r="H313" s="178">
        <v>3.3</v>
      </c>
      <c r="I313" s="179"/>
      <c r="L313" s="175"/>
      <c r="M313" s="180"/>
      <c r="N313" s="181"/>
      <c r="O313" s="181"/>
      <c r="P313" s="181"/>
      <c r="Q313" s="181"/>
      <c r="R313" s="181"/>
      <c r="S313" s="181"/>
      <c r="T313" s="182"/>
      <c r="AT313" s="176" t="s">
        <v>149</v>
      </c>
      <c r="AU313" s="176" t="s">
        <v>83</v>
      </c>
      <c r="AV313" s="14" t="s">
        <v>83</v>
      </c>
      <c r="AW313" s="14" t="s">
        <v>32</v>
      </c>
      <c r="AX313" s="14" t="s">
        <v>75</v>
      </c>
      <c r="AY313" s="176" t="s">
        <v>137</v>
      </c>
    </row>
    <row r="314" spans="1:65" s="14" customFormat="1" x14ac:dyDescent="0.2">
      <c r="B314" s="175"/>
      <c r="D314" s="163" t="s">
        <v>149</v>
      </c>
      <c r="E314" s="176" t="s">
        <v>1</v>
      </c>
      <c r="F314" s="177" t="s">
        <v>372</v>
      </c>
      <c r="H314" s="178">
        <v>3.3</v>
      </c>
      <c r="I314" s="179"/>
      <c r="L314" s="175"/>
      <c r="M314" s="180"/>
      <c r="N314" s="181"/>
      <c r="O314" s="181"/>
      <c r="P314" s="181"/>
      <c r="Q314" s="181"/>
      <c r="R314" s="181"/>
      <c r="S314" s="181"/>
      <c r="T314" s="182"/>
      <c r="AT314" s="176" t="s">
        <v>149</v>
      </c>
      <c r="AU314" s="176" t="s">
        <v>83</v>
      </c>
      <c r="AV314" s="14" t="s">
        <v>83</v>
      </c>
      <c r="AW314" s="14" t="s">
        <v>32</v>
      </c>
      <c r="AX314" s="14" t="s">
        <v>75</v>
      </c>
      <c r="AY314" s="176" t="s">
        <v>137</v>
      </c>
    </row>
    <row r="315" spans="1:65" s="14" customFormat="1" x14ac:dyDescent="0.2">
      <c r="B315" s="175"/>
      <c r="D315" s="163" t="s">
        <v>149</v>
      </c>
      <c r="E315" s="176" t="s">
        <v>1</v>
      </c>
      <c r="F315" s="177" t="s">
        <v>231</v>
      </c>
      <c r="H315" s="178">
        <v>5.25</v>
      </c>
      <c r="I315" s="179"/>
      <c r="L315" s="175"/>
      <c r="M315" s="180"/>
      <c r="N315" s="181"/>
      <c r="O315" s="181"/>
      <c r="P315" s="181"/>
      <c r="Q315" s="181"/>
      <c r="R315" s="181"/>
      <c r="S315" s="181"/>
      <c r="T315" s="182"/>
      <c r="AT315" s="176" t="s">
        <v>149</v>
      </c>
      <c r="AU315" s="176" t="s">
        <v>83</v>
      </c>
      <c r="AV315" s="14" t="s">
        <v>83</v>
      </c>
      <c r="AW315" s="14" t="s">
        <v>32</v>
      </c>
      <c r="AX315" s="14" t="s">
        <v>75</v>
      </c>
      <c r="AY315" s="176" t="s">
        <v>137</v>
      </c>
    </row>
    <row r="316" spans="1:65" s="14" customFormat="1" x14ac:dyDescent="0.2">
      <c r="B316" s="175"/>
      <c r="D316" s="163" t="s">
        <v>149</v>
      </c>
      <c r="E316" s="176" t="s">
        <v>1</v>
      </c>
      <c r="F316" s="177" t="s">
        <v>232</v>
      </c>
      <c r="H316" s="178">
        <v>5.25</v>
      </c>
      <c r="I316" s="179"/>
      <c r="L316" s="175"/>
      <c r="M316" s="180"/>
      <c r="N316" s="181"/>
      <c r="O316" s="181"/>
      <c r="P316" s="181"/>
      <c r="Q316" s="181"/>
      <c r="R316" s="181"/>
      <c r="S316" s="181"/>
      <c r="T316" s="182"/>
      <c r="AT316" s="176" t="s">
        <v>149</v>
      </c>
      <c r="AU316" s="176" t="s">
        <v>83</v>
      </c>
      <c r="AV316" s="14" t="s">
        <v>83</v>
      </c>
      <c r="AW316" s="14" t="s">
        <v>32</v>
      </c>
      <c r="AX316" s="14" t="s">
        <v>75</v>
      </c>
      <c r="AY316" s="176" t="s">
        <v>137</v>
      </c>
    </row>
    <row r="317" spans="1:65" s="14" customFormat="1" x14ac:dyDescent="0.2">
      <c r="B317" s="175"/>
      <c r="D317" s="163" t="s">
        <v>149</v>
      </c>
      <c r="E317" s="176" t="s">
        <v>1</v>
      </c>
      <c r="F317" s="177" t="s">
        <v>233</v>
      </c>
      <c r="H317" s="178">
        <v>3</v>
      </c>
      <c r="I317" s="179"/>
      <c r="L317" s="175"/>
      <c r="M317" s="180"/>
      <c r="N317" s="181"/>
      <c r="O317" s="181"/>
      <c r="P317" s="181"/>
      <c r="Q317" s="181"/>
      <c r="R317" s="181"/>
      <c r="S317" s="181"/>
      <c r="T317" s="182"/>
      <c r="AT317" s="176" t="s">
        <v>149</v>
      </c>
      <c r="AU317" s="176" t="s">
        <v>83</v>
      </c>
      <c r="AV317" s="14" t="s">
        <v>83</v>
      </c>
      <c r="AW317" s="14" t="s">
        <v>32</v>
      </c>
      <c r="AX317" s="14" t="s">
        <v>75</v>
      </c>
      <c r="AY317" s="176" t="s">
        <v>137</v>
      </c>
    </row>
    <row r="318" spans="1:65" s="16" customFormat="1" x14ac:dyDescent="0.2">
      <c r="B318" s="191"/>
      <c r="D318" s="163" t="s">
        <v>149</v>
      </c>
      <c r="E318" s="192" t="s">
        <v>1</v>
      </c>
      <c r="F318" s="193" t="s">
        <v>192</v>
      </c>
      <c r="H318" s="194">
        <v>48.6</v>
      </c>
      <c r="I318" s="195"/>
      <c r="L318" s="191"/>
      <c r="M318" s="196"/>
      <c r="N318" s="197"/>
      <c r="O318" s="197"/>
      <c r="P318" s="197"/>
      <c r="Q318" s="197"/>
      <c r="R318" s="197"/>
      <c r="S318" s="197"/>
      <c r="T318" s="198"/>
      <c r="AT318" s="192" t="s">
        <v>149</v>
      </c>
      <c r="AU318" s="192" t="s">
        <v>83</v>
      </c>
      <c r="AV318" s="16" t="s">
        <v>145</v>
      </c>
      <c r="AW318" s="16" t="s">
        <v>32</v>
      </c>
      <c r="AX318" s="16" t="s">
        <v>81</v>
      </c>
      <c r="AY318" s="192" t="s">
        <v>137</v>
      </c>
    </row>
    <row r="319" spans="1:65" s="2" customFormat="1" ht="24.2" customHeight="1" x14ac:dyDescent="0.2">
      <c r="A319" s="33"/>
      <c r="B319" s="149"/>
      <c r="C319" s="199" t="s">
        <v>373</v>
      </c>
      <c r="D319" s="199" t="s">
        <v>216</v>
      </c>
      <c r="E319" s="200" t="s">
        <v>374</v>
      </c>
      <c r="F319" s="201" t="s">
        <v>375</v>
      </c>
      <c r="G319" s="202" t="s">
        <v>143</v>
      </c>
      <c r="H319" s="203">
        <v>55.89</v>
      </c>
      <c r="I319" s="204"/>
      <c r="J319" s="205">
        <f>ROUND(I319*H319,2)</f>
        <v>0</v>
      </c>
      <c r="K319" s="201" t="s">
        <v>144</v>
      </c>
      <c r="L319" s="206"/>
      <c r="M319" s="207" t="s">
        <v>1</v>
      </c>
      <c r="N319" s="208" t="s">
        <v>40</v>
      </c>
      <c r="O319" s="59"/>
      <c r="P319" s="159">
        <f>O319*H319</f>
        <v>0</v>
      </c>
      <c r="Q319" s="159">
        <v>8.0000000000000002E-3</v>
      </c>
      <c r="R319" s="159">
        <f>Q319*H319</f>
        <v>0.44712000000000002</v>
      </c>
      <c r="S319" s="159">
        <v>0</v>
      </c>
      <c r="T319" s="16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1" t="s">
        <v>336</v>
      </c>
      <c r="AT319" s="161" t="s">
        <v>216</v>
      </c>
      <c r="AU319" s="161" t="s">
        <v>83</v>
      </c>
      <c r="AY319" s="18" t="s">
        <v>137</v>
      </c>
      <c r="BE319" s="162">
        <f>IF(N319="základní",J319,0)</f>
        <v>0</v>
      </c>
      <c r="BF319" s="162">
        <f>IF(N319="snížená",J319,0)</f>
        <v>0</v>
      </c>
      <c r="BG319" s="162">
        <f>IF(N319="zákl. přenesená",J319,0)</f>
        <v>0</v>
      </c>
      <c r="BH319" s="162">
        <f>IF(N319="sníž. přenesená",J319,0)</f>
        <v>0</v>
      </c>
      <c r="BI319" s="162">
        <f>IF(N319="nulová",J319,0)</f>
        <v>0</v>
      </c>
      <c r="BJ319" s="18" t="s">
        <v>81</v>
      </c>
      <c r="BK319" s="162">
        <f>ROUND(I319*H319,2)</f>
        <v>0</v>
      </c>
      <c r="BL319" s="18" t="s">
        <v>257</v>
      </c>
      <c r="BM319" s="161" t="s">
        <v>376</v>
      </c>
    </row>
    <row r="320" spans="1:65" s="2" customFormat="1" ht="19.5" x14ac:dyDescent="0.2">
      <c r="A320" s="33"/>
      <c r="B320" s="34"/>
      <c r="C320" s="33"/>
      <c r="D320" s="163" t="s">
        <v>147</v>
      </c>
      <c r="E320" s="33"/>
      <c r="F320" s="164" t="s">
        <v>375</v>
      </c>
      <c r="G320" s="33"/>
      <c r="H320" s="33"/>
      <c r="I320" s="165"/>
      <c r="J320" s="33"/>
      <c r="K320" s="33"/>
      <c r="L320" s="34"/>
      <c r="M320" s="166"/>
      <c r="N320" s="167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147</v>
      </c>
      <c r="AU320" s="18" t="s">
        <v>83</v>
      </c>
    </row>
    <row r="321" spans="1:65" s="14" customFormat="1" x14ac:dyDescent="0.2">
      <c r="B321" s="175"/>
      <c r="D321" s="163" t="s">
        <v>149</v>
      </c>
      <c r="F321" s="177" t="s">
        <v>940</v>
      </c>
      <c r="H321" s="178">
        <f>48.6*1.15</f>
        <v>55.89</v>
      </c>
      <c r="I321" s="179"/>
      <c r="L321" s="175"/>
      <c r="M321" s="180"/>
      <c r="N321" s="181"/>
      <c r="O321" s="181"/>
      <c r="P321" s="181"/>
      <c r="Q321" s="181"/>
      <c r="R321" s="181"/>
      <c r="S321" s="181"/>
      <c r="T321" s="182"/>
      <c r="AT321" s="176" t="s">
        <v>149</v>
      </c>
      <c r="AU321" s="176" t="s">
        <v>83</v>
      </c>
      <c r="AV321" s="14" t="s">
        <v>83</v>
      </c>
      <c r="AW321" s="14" t="s">
        <v>3</v>
      </c>
      <c r="AX321" s="14" t="s">
        <v>81</v>
      </c>
      <c r="AY321" s="176" t="s">
        <v>137</v>
      </c>
    </row>
    <row r="322" spans="1:65" s="2" customFormat="1" ht="37.9" customHeight="1" x14ac:dyDescent="0.2">
      <c r="A322" s="33"/>
      <c r="B322" s="149"/>
      <c r="C322" s="150" t="s">
        <v>378</v>
      </c>
      <c r="D322" s="150" t="s">
        <v>140</v>
      </c>
      <c r="E322" s="151" t="s">
        <v>379</v>
      </c>
      <c r="F322" s="152" t="s">
        <v>380</v>
      </c>
      <c r="G322" s="153" t="s">
        <v>381</v>
      </c>
      <c r="H322" s="154">
        <v>12.6</v>
      </c>
      <c r="I322" s="155"/>
      <c r="J322" s="156">
        <f>ROUND(I322*H322,2)</f>
        <v>0</v>
      </c>
      <c r="K322" s="152" t="s">
        <v>144</v>
      </c>
      <c r="L322" s="34"/>
      <c r="M322" s="157" t="s">
        <v>1</v>
      </c>
      <c r="N322" s="158" t="s">
        <v>40</v>
      </c>
      <c r="O322" s="59"/>
      <c r="P322" s="159">
        <f>O322*H322</f>
        <v>0</v>
      </c>
      <c r="Q322" s="159">
        <v>5.0299999999999997E-3</v>
      </c>
      <c r="R322" s="159">
        <f>Q322*H322</f>
        <v>6.337799999999999E-2</v>
      </c>
      <c r="S322" s="159">
        <v>0</v>
      </c>
      <c r="T322" s="160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1" t="s">
        <v>257</v>
      </c>
      <c r="AT322" s="161" t="s">
        <v>140</v>
      </c>
      <c r="AU322" s="161" t="s">
        <v>83</v>
      </c>
      <c r="AY322" s="18" t="s">
        <v>137</v>
      </c>
      <c r="BE322" s="162">
        <f>IF(N322="základní",J322,0)</f>
        <v>0</v>
      </c>
      <c r="BF322" s="162">
        <f>IF(N322="snížená",J322,0)</f>
        <v>0</v>
      </c>
      <c r="BG322" s="162">
        <f>IF(N322="zákl. přenesená",J322,0)</f>
        <v>0</v>
      </c>
      <c r="BH322" s="162">
        <f>IF(N322="sníž. přenesená",J322,0)</f>
        <v>0</v>
      </c>
      <c r="BI322" s="162">
        <f>IF(N322="nulová",J322,0)</f>
        <v>0</v>
      </c>
      <c r="BJ322" s="18" t="s">
        <v>81</v>
      </c>
      <c r="BK322" s="162">
        <f>ROUND(I322*H322,2)</f>
        <v>0</v>
      </c>
      <c r="BL322" s="18" t="s">
        <v>257</v>
      </c>
      <c r="BM322" s="161" t="s">
        <v>382</v>
      </c>
    </row>
    <row r="323" spans="1:65" s="2" customFormat="1" ht="19.5" x14ac:dyDescent="0.2">
      <c r="A323" s="33"/>
      <c r="B323" s="34"/>
      <c r="C323" s="33"/>
      <c r="D323" s="163" t="s">
        <v>147</v>
      </c>
      <c r="E323" s="33"/>
      <c r="F323" s="164" t="s">
        <v>380</v>
      </c>
      <c r="G323" s="33"/>
      <c r="H323" s="33"/>
      <c r="I323" s="165"/>
      <c r="J323" s="33"/>
      <c r="K323" s="33"/>
      <c r="L323" s="34"/>
      <c r="M323" s="166"/>
      <c r="N323" s="167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147</v>
      </c>
      <c r="AU323" s="18" t="s">
        <v>83</v>
      </c>
    </row>
    <row r="324" spans="1:65" s="14" customFormat="1" x14ac:dyDescent="0.2">
      <c r="B324" s="175"/>
      <c r="D324" s="163" t="s">
        <v>149</v>
      </c>
      <c r="E324" s="176" t="s">
        <v>1</v>
      </c>
      <c r="F324" s="177" t="s">
        <v>383</v>
      </c>
      <c r="H324" s="178">
        <v>12.6</v>
      </c>
      <c r="I324" s="179"/>
      <c r="L324" s="175"/>
      <c r="M324" s="180"/>
      <c r="N324" s="181"/>
      <c r="O324" s="181"/>
      <c r="P324" s="181"/>
      <c r="Q324" s="181"/>
      <c r="R324" s="181"/>
      <c r="S324" s="181"/>
      <c r="T324" s="182"/>
      <c r="AT324" s="176" t="s">
        <v>149</v>
      </c>
      <c r="AU324" s="176" t="s">
        <v>83</v>
      </c>
      <c r="AV324" s="14" t="s">
        <v>83</v>
      </c>
      <c r="AW324" s="14" t="s">
        <v>32</v>
      </c>
      <c r="AX324" s="14" t="s">
        <v>81</v>
      </c>
      <c r="AY324" s="176" t="s">
        <v>137</v>
      </c>
    </row>
    <row r="325" spans="1:65" s="2" customFormat="1" ht="14.45" customHeight="1" x14ac:dyDescent="0.2">
      <c r="A325" s="33"/>
      <c r="B325" s="149"/>
      <c r="C325" s="150" t="s">
        <v>384</v>
      </c>
      <c r="D325" s="150" t="s">
        <v>140</v>
      </c>
      <c r="E325" s="151" t="s">
        <v>385</v>
      </c>
      <c r="F325" s="152" t="s">
        <v>386</v>
      </c>
      <c r="G325" s="153" t="s">
        <v>381</v>
      </c>
      <c r="H325" s="154">
        <v>20.100000000000001</v>
      </c>
      <c r="I325" s="155"/>
      <c r="J325" s="156">
        <f>ROUND(I325*H325,2)</f>
        <v>0</v>
      </c>
      <c r="K325" s="152" t="s">
        <v>144</v>
      </c>
      <c r="L325" s="34"/>
      <c r="M325" s="157" t="s">
        <v>1</v>
      </c>
      <c r="N325" s="158" t="s">
        <v>40</v>
      </c>
      <c r="O325" s="59"/>
      <c r="P325" s="159">
        <f>O325*H325</f>
        <v>0</v>
      </c>
      <c r="Q325" s="159">
        <v>1.306E-2</v>
      </c>
      <c r="R325" s="159">
        <f>Q325*H325</f>
        <v>0.26250600000000002</v>
      </c>
      <c r="S325" s="159">
        <v>0</v>
      </c>
      <c r="T325" s="16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1" t="s">
        <v>257</v>
      </c>
      <c r="AT325" s="161" t="s">
        <v>140</v>
      </c>
      <c r="AU325" s="161" t="s">
        <v>83</v>
      </c>
      <c r="AY325" s="18" t="s">
        <v>137</v>
      </c>
      <c r="BE325" s="162">
        <f>IF(N325="základní",J325,0)</f>
        <v>0</v>
      </c>
      <c r="BF325" s="162">
        <f>IF(N325="snížená",J325,0)</f>
        <v>0</v>
      </c>
      <c r="BG325" s="162">
        <f>IF(N325="zákl. přenesená",J325,0)</f>
        <v>0</v>
      </c>
      <c r="BH325" s="162">
        <f>IF(N325="sníž. přenesená",J325,0)</f>
        <v>0</v>
      </c>
      <c r="BI325" s="162">
        <f>IF(N325="nulová",J325,0)</f>
        <v>0</v>
      </c>
      <c r="BJ325" s="18" t="s">
        <v>81</v>
      </c>
      <c r="BK325" s="162">
        <f>ROUND(I325*H325,2)</f>
        <v>0</v>
      </c>
      <c r="BL325" s="18" t="s">
        <v>257</v>
      </c>
      <c r="BM325" s="161" t="s">
        <v>387</v>
      </c>
    </row>
    <row r="326" spans="1:65" s="2" customFormat="1" ht="29.25" x14ac:dyDescent="0.2">
      <c r="A326" s="33"/>
      <c r="B326" s="34"/>
      <c r="C326" s="33"/>
      <c r="D326" s="163" t="s">
        <v>147</v>
      </c>
      <c r="E326" s="33"/>
      <c r="F326" s="164" t="s">
        <v>388</v>
      </c>
      <c r="G326" s="33"/>
      <c r="H326" s="33"/>
      <c r="I326" s="165"/>
      <c r="J326" s="33"/>
      <c r="K326" s="33"/>
      <c r="L326" s="34"/>
      <c r="M326" s="166"/>
      <c r="N326" s="167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147</v>
      </c>
      <c r="AU326" s="18" t="s">
        <v>83</v>
      </c>
    </row>
    <row r="327" spans="1:65" s="13" customFormat="1" x14ac:dyDescent="0.2">
      <c r="B327" s="168"/>
      <c r="D327" s="163" t="s">
        <v>149</v>
      </c>
      <c r="E327" s="169" t="s">
        <v>1</v>
      </c>
      <c r="F327" s="170" t="s">
        <v>389</v>
      </c>
      <c r="H327" s="169" t="s">
        <v>1</v>
      </c>
      <c r="I327" s="171"/>
      <c r="L327" s="168"/>
      <c r="M327" s="172"/>
      <c r="N327" s="173"/>
      <c r="O327" s="173"/>
      <c r="P327" s="173"/>
      <c r="Q327" s="173"/>
      <c r="R327" s="173"/>
      <c r="S327" s="173"/>
      <c r="T327" s="174"/>
      <c r="AT327" s="169" t="s">
        <v>149</v>
      </c>
      <c r="AU327" s="169" t="s">
        <v>83</v>
      </c>
      <c r="AV327" s="13" t="s">
        <v>81</v>
      </c>
      <c r="AW327" s="13" t="s">
        <v>32</v>
      </c>
      <c r="AX327" s="13" t="s">
        <v>75</v>
      </c>
      <c r="AY327" s="169" t="s">
        <v>137</v>
      </c>
    </row>
    <row r="328" spans="1:65" s="14" customFormat="1" x14ac:dyDescent="0.2">
      <c r="B328" s="175"/>
      <c r="D328" s="163" t="s">
        <v>149</v>
      </c>
      <c r="E328" s="176" t="s">
        <v>1</v>
      </c>
      <c r="F328" s="177" t="s">
        <v>390</v>
      </c>
      <c r="H328" s="178">
        <v>20.100000000000001</v>
      </c>
      <c r="I328" s="179"/>
      <c r="L328" s="175"/>
      <c r="M328" s="180"/>
      <c r="N328" s="181"/>
      <c r="O328" s="181"/>
      <c r="P328" s="181"/>
      <c r="Q328" s="181"/>
      <c r="R328" s="181"/>
      <c r="S328" s="181"/>
      <c r="T328" s="182"/>
      <c r="AT328" s="176" t="s">
        <v>149</v>
      </c>
      <c r="AU328" s="176" t="s">
        <v>83</v>
      </c>
      <c r="AV328" s="14" t="s">
        <v>83</v>
      </c>
      <c r="AW328" s="14" t="s">
        <v>32</v>
      </c>
      <c r="AX328" s="14" t="s">
        <v>81</v>
      </c>
      <c r="AY328" s="176" t="s">
        <v>137</v>
      </c>
    </row>
    <row r="329" spans="1:65" s="2" customFormat="1" ht="24.2" customHeight="1" x14ac:dyDescent="0.2">
      <c r="A329" s="33"/>
      <c r="B329" s="149"/>
      <c r="C329" s="150" t="s">
        <v>391</v>
      </c>
      <c r="D329" s="150" t="s">
        <v>140</v>
      </c>
      <c r="E329" s="151" t="s">
        <v>392</v>
      </c>
      <c r="F329" s="152" t="s">
        <v>393</v>
      </c>
      <c r="G329" s="153" t="s">
        <v>394</v>
      </c>
      <c r="H329" s="209"/>
      <c r="I329" s="155"/>
      <c r="J329" s="156">
        <f>ROUND(I329*H329,2)</f>
        <v>0</v>
      </c>
      <c r="K329" s="152" t="s">
        <v>144</v>
      </c>
      <c r="L329" s="34"/>
      <c r="M329" s="157" t="s">
        <v>1</v>
      </c>
      <c r="N329" s="158" t="s">
        <v>40</v>
      </c>
      <c r="O329" s="59"/>
      <c r="P329" s="159">
        <f>O329*H329</f>
        <v>0</v>
      </c>
      <c r="Q329" s="159">
        <v>0</v>
      </c>
      <c r="R329" s="159">
        <f>Q329*H329</f>
        <v>0</v>
      </c>
      <c r="S329" s="159">
        <v>0</v>
      </c>
      <c r="T329" s="160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1" t="s">
        <v>257</v>
      </c>
      <c r="AT329" s="161" t="s">
        <v>140</v>
      </c>
      <c r="AU329" s="161" t="s">
        <v>83</v>
      </c>
      <c r="AY329" s="18" t="s">
        <v>137</v>
      </c>
      <c r="BE329" s="162">
        <f>IF(N329="základní",J329,0)</f>
        <v>0</v>
      </c>
      <c r="BF329" s="162">
        <f>IF(N329="snížená",J329,0)</f>
        <v>0</v>
      </c>
      <c r="BG329" s="162">
        <f>IF(N329="zákl. přenesená",J329,0)</f>
        <v>0</v>
      </c>
      <c r="BH329" s="162">
        <f>IF(N329="sníž. přenesená",J329,0)</f>
        <v>0</v>
      </c>
      <c r="BI329" s="162">
        <f>IF(N329="nulová",J329,0)</f>
        <v>0</v>
      </c>
      <c r="BJ329" s="18" t="s">
        <v>81</v>
      </c>
      <c r="BK329" s="162">
        <f>ROUND(I329*H329,2)</f>
        <v>0</v>
      </c>
      <c r="BL329" s="18" t="s">
        <v>257</v>
      </c>
      <c r="BM329" s="161" t="s">
        <v>395</v>
      </c>
    </row>
    <row r="330" spans="1:65" s="2" customFormat="1" ht="29.25" x14ac:dyDescent="0.2">
      <c r="A330" s="33"/>
      <c r="B330" s="34"/>
      <c r="C330" s="33"/>
      <c r="D330" s="163" t="s">
        <v>147</v>
      </c>
      <c r="E330" s="33"/>
      <c r="F330" s="164" t="s">
        <v>396</v>
      </c>
      <c r="G330" s="33"/>
      <c r="H330" s="33"/>
      <c r="I330" s="165"/>
      <c r="J330" s="33"/>
      <c r="K330" s="33"/>
      <c r="L330" s="34"/>
      <c r="M330" s="166"/>
      <c r="N330" s="167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147</v>
      </c>
      <c r="AU330" s="18" t="s">
        <v>83</v>
      </c>
    </row>
    <row r="331" spans="1:65" s="12" customFormat="1" ht="22.9" customHeight="1" x14ac:dyDescent="0.2">
      <c r="B331" s="136"/>
      <c r="D331" s="137" t="s">
        <v>74</v>
      </c>
      <c r="E331" s="147" t="s">
        <v>397</v>
      </c>
      <c r="F331" s="147" t="s">
        <v>398</v>
      </c>
      <c r="I331" s="139"/>
      <c r="J331" s="148">
        <f>BK331</f>
        <v>0</v>
      </c>
      <c r="L331" s="136"/>
      <c r="M331" s="141"/>
      <c r="N331" s="142"/>
      <c r="O331" s="142"/>
      <c r="P331" s="143">
        <f>SUM(P332:P353)</f>
        <v>0</v>
      </c>
      <c r="Q331" s="142"/>
      <c r="R331" s="143">
        <f>SUM(R332:R353)</f>
        <v>0.3599</v>
      </c>
      <c r="S331" s="142"/>
      <c r="T331" s="144">
        <f>SUM(T332:T353)</f>
        <v>4.4999999999999998E-2</v>
      </c>
      <c r="AR331" s="137" t="s">
        <v>83</v>
      </c>
      <c r="AT331" s="145" t="s">
        <v>74</v>
      </c>
      <c r="AU331" s="145" t="s">
        <v>81</v>
      </c>
      <c r="AY331" s="137" t="s">
        <v>137</v>
      </c>
      <c r="BK331" s="146">
        <f>SUM(BK332:BK353)</f>
        <v>0</v>
      </c>
    </row>
    <row r="332" spans="1:65" s="2" customFormat="1" ht="24.2" customHeight="1" x14ac:dyDescent="0.2">
      <c r="A332" s="33"/>
      <c r="B332" s="149"/>
      <c r="C332" s="150" t="s">
        <v>399</v>
      </c>
      <c r="D332" s="150" t="s">
        <v>140</v>
      </c>
      <c r="E332" s="151" t="s">
        <v>400</v>
      </c>
      <c r="F332" s="152" t="s">
        <v>401</v>
      </c>
      <c r="G332" s="153" t="s">
        <v>211</v>
      </c>
      <c r="H332" s="154">
        <v>15</v>
      </c>
      <c r="I332" s="155"/>
      <c r="J332" s="156">
        <f>ROUND(I332*H332,2)</f>
        <v>0</v>
      </c>
      <c r="K332" s="152" t="s">
        <v>144</v>
      </c>
      <c r="L332" s="34"/>
      <c r="M332" s="157" t="s">
        <v>1</v>
      </c>
      <c r="N332" s="158" t="s">
        <v>40</v>
      </c>
      <c r="O332" s="59"/>
      <c r="P332" s="159">
        <f>O332*H332</f>
        <v>0</v>
      </c>
      <c r="Q332" s="159">
        <v>0</v>
      </c>
      <c r="R332" s="159">
        <f>Q332*H332</f>
        <v>0</v>
      </c>
      <c r="S332" s="159">
        <v>3.0000000000000001E-3</v>
      </c>
      <c r="T332" s="160">
        <f>S332*H332</f>
        <v>4.4999999999999998E-2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1" t="s">
        <v>257</v>
      </c>
      <c r="AT332" s="161" t="s">
        <v>140</v>
      </c>
      <c r="AU332" s="161" t="s">
        <v>83</v>
      </c>
      <c r="AY332" s="18" t="s">
        <v>137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18" t="s">
        <v>81</v>
      </c>
      <c r="BK332" s="162">
        <f>ROUND(I332*H332,2)</f>
        <v>0</v>
      </c>
      <c r="BL332" s="18" t="s">
        <v>257</v>
      </c>
      <c r="BM332" s="161" t="s">
        <v>402</v>
      </c>
    </row>
    <row r="333" spans="1:65" s="2" customFormat="1" ht="19.5" x14ac:dyDescent="0.2">
      <c r="A333" s="33"/>
      <c r="B333" s="34"/>
      <c r="C333" s="33"/>
      <c r="D333" s="163" t="s">
        <v>147</v>
      </c>
      <c r="E333" s="33"/>
      <c r="F333" s="164" t="s">
        <v>403</v>
      </c>
      <c r="G333" s="33"/>
      <c r="H333" s="33"/>
      <c r="I333" s="165"/>
      <c r="J333" s="33"/>
      <c r="K333" s="33"/>
      <c r="L333" s="34"/>
      <c r="M333" s="166"/>
      <c r="N333" s="167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147</v>
      </c>
      <c r="AU333" s="18" t="s">
        <v>83</v>
      </c>
    </row>
    <row r="334" spans="1:65" s="14" customFormat="1" x14ac:dyDescent="0.2">
      <c r="B334" s="175"/>
      <c r="D334" s="163" t="s">
        <v>149</v>
      </c>
      <c r="E334" s="176" t="s">
        <v>1</v>
      </c>
      <c r="F334" s="177" t="s">
        <v>404</v>
      </c>
      <c r="H334" s="178">
        <v>15</v>
      </c>
      <c r="I334" s="179"/>
      <c r="L334" s="175"/>
      <c r="M334" s="180"/>
      <c r="N334" s="181"/>
      <c r="O334" s="181"/>
      <c r="P334" s="181"/>
      <c r="Q334" s="181"/>
      <c r="R334" s="181"/>
      <c r="S334" s="181"/>
      <c r="T334" s="182"/>
      <c r="AT334" s="176" t="s">
        <v>149</v>
      </c>
      <c r="AU334" s="176" t="s">
        <v>83</v>
      </c>
      <c r="AV334" s="14" t="s">
        <v>83</v>
      </c>
      <c r="AW334" s="14" t="s">
        <v>32</v>
      </c>
      <c r="AX334" s="14" t="s">
        <v>81</v>
      </c>
      <c r="AY334" s="176" t="s">
        <v>137</v>
      </c>
    </row>
    <row r="335" spans="1:65" s="2" customFormat="1" ht="24.2" customHeight="1" x14ac:dyDescent="0.2">
      <c r="A335" s="33"/>
      <c r="B335" s="149"/>
      <c r="C335" s="150" t="s">
        <v>405</v>
      </c>
      <c r="D335" s="150" t="s">
        <v>140</v>
      </c>
      <c r="E335" s="151" t="s">
        <v>406</v>
      </c>
      <c r="F335" s="152" t="s">
        <v>407</v>
      </c>
      <c r="G335" s="153" t="s">
        <v>211</v>
      </c>
      <c r="H335" s="154">
        <v>12</v>
      </c>
      <c r="I335" s="155"/>
      <c r="J335" s="156">
        <f>ROUND(I335*H335,2)</f>
        <v>0</v>
      </c>
      <c r="K335" s="152" t="s">
        <v>144</v>
      </c>
      <c r="L335" s="34"/>
      <c r="M335" s="157" t="s">
        <v>1</v>
      </c>
      <c r="N335" s="158" t="s">
        <v>40</v>
      </c>
      <c r="O335" s="59"/>
      <c r="P335" s="159">
        <f>O335*H335</f>
        <v>0</v>
      </c>
      <c r="Q335" s="159">
        <v>0</v>
      </c>
      <c r="R335" s="159">
        <f>Q335*H335</f>
        <v>0</v>
      </c>
      <c r="S335" s="159">
        <v>0</v>
      </c>
      <c r="T335" s="160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1" t="s">
        <v>257</v>
      </c>
      <c r="AT335" s="161" t="s">
        <v>140</v>
      </c>
      <c r="AU335" s="161" t="s">
        <v>83</v>
      </c>
      <c r="AY335" s="18" t="s">
        <v>137</v>
      </c>
      <c r="BE335" s="162">
        <f>IF(N335="základní",J335,0)</f>
        <v>0</v>
      </c>
      <c r="BF335" s="162">
        <f>IF(N335="snížená",J335,0)</f>
        <v>0</v>
      </c>
      <c r="BG335" s="162">
        <f>IF(N335="zákl. přenesená",J335,0)</f>
        <v>0</v>
      </c>
      <c r="BH335" s="162">
        <f>IF(N335="sníž. přenesená",J335,0)</f>
        <v>0</v>
      </c>
      <c r="BI335" s="162">
        <f>IF(N335="nulová",J335,0)</f>
        <v>0</v>
      </c>
      <c r="BJ335" s="18" t="s">
        <v>81</v>
      </c>
      <c r="BK335" s="162">
        <f>ROUND(I335*H335,2)</f>
        <v>0</v>
      </c>
      <c r="BL335" s="18" t="s">
        <v>257</v>
      </c>
      <c r="BM335" s="161" t="s">
        <v>408</v>
      </c>
    </row>
    <row r="336" spans="1:65" s="2" customFormat="1" ht="29.25" x14ac:dyDescent="0.2">
      <c r="A336" s="33"/>
      <c r="B336" s="34"/>
      <c r="C336" s="33"/>
      <c r="D336" s="163" t="s">
        <v>147</v>
      </c>
      <c r="E336" s="33"/>
      <c r="F336" s="164" t="s">
        <v>409</v>
      </c>
      <c r="G336" s="33"/>
      <c r="H336" s="33"/>
      <c r="I336" s="165"/>
      <c r="J336" s="33"/>
      <c r="K336" s="33"/>
      <c r="L336" s="34"/>
      <c r="M336" s="166"/>
      <c r="N336" s="167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147</v>
      </c>
      <c r="AU336" s="18" t="s">
        <v>83</v>
      </c>
    </row>
    <row r="337" spans="1:65" s="14" customFormat="1" x14ac:dyDescent="0.2">
      <c r="B337" s="175"/>
      <c r="D337" s="163" t="s">
        <v>149</v>
      </c>
      <c r="E337" s="176" t="s">
        <v>1</v>
      </c>
      <c r="F337" s="177" t="s">
        <v>214</v>
      </c>
      <c r="H337" s="178">
        <v>12</v>
      </c>
      <c r="I337" s="179"/>
      <c r="L337" s="175"/>
      <c r="M337" s="180"/>
      <c r="N337" s="181"/>
      <c r="O337" s="181"/>
      <c r="P337" s="181"/>
      <c r="Q337" s="181"/>
      <c r="R337" s="181"/>
      <c r="S337" s="181"/>
      <c r="T337" s="182"/>
      <c r="AT337" s="176" t="s">
        <v>149</v>
      </c>
      <c r="AU337" s="176" t="s">
        <v>83</v>
      </c>
      <c r="AV337" s="14" t="s">
        <v>83</v>
      </c>
      <c r="AW337" s="14" t="s">
        <v>32</v>
      </c>
      <c r="AX337" s="14" t="s">
        <v>81</v>
      </c>
      <c r="AY337" s="176" t="s">
        <v>137</v>
      </c>
    </row>
    <row r="338" spans="1:65" s="2" customFormat="1" ht="37.9" customHeight="1" x14ac:dyDescent="0.2">
      <c r="A338" s="33"/>
      <c r="B338" s="149"/>
      <c r="C338" s="199" t="s">
        <v>410</v>
      </c>
      <c r="D338" s="199" t="s">
        <v>216</v>
      </c>
      <c r="E338" s="200" t="s">
        <v>411</v>
      </c>
      <c r="F338" s="201" t="s">
        <v>412</v>
      </c>
      <c r="G338" s="202" t="s">
        <v>211</v>
      </c>
      <c r="H338" s="203">
        <v>11</v>
      </c>
      <c r="I338" s="204"/>
      <c r="J338" s="205">
        <f>ROUND(I338*H338,2)</f>
        <v>0</v>
      </c>
      <c r="K338" s="201" t="s">
        <v>144</v>
      </c>
      <c r="L338" s="206"/>
      <c r="M338" s="207" t="s">
        <v>1</v>
      </c>
      <c r="N338" s="208" t="s">
        <v>40</v>
      </c>
      <c r="O338" s="59"/>
      <c r="P338" s="159">
        <f>O338*H338</f>
        <v>0</v>
      </c>
      <c r="Q338" s="159">
        <v>1.55E-2</v>
      </c>
      <c r="R338" s="159">
        <f>Q338*H338</f>
        <v>0.17049999999999998</v>
      </c>
      <c r="S338" s="159">
        <v>0</v>
      </c>
      <c r="T338" s="16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1" t="s">
        <v>336</v>
      </c>
      <c r="AT338" s="161" t="s">
        <v>216</v>
      </c>
      <c r="AU338" s="161" t="s">
        <v>83</v>
      </c>
      <c r="AY338" s="18" t="s">
        <v>137</v>
      </c>
      <c r="BE338" s="162">
        <f>IF(N338="základní",J338,0)</f>
        <v>0</v>
      </c>
      <c r="BF338" s="162">
        <f>IF(N338="snížená",J338,0)</f>
        <v>0</v>
      </c>
      <c r="BG338" s="162">
        <f>IF(N338="zákl. přenesená",J338,0)</f>
        <v>0</v>
      </c>
      <c r="BH338" s="162">
        <f>IF(N338="sníž. přenesená",J338,0)</f>
        <v>0</v>
      </c>
      <c r="BI338" s="162">
        <f>IF(N338="nulová",J338,0)</f>
        <v>0</v>
      </c>
      <c r="BJ338" s="18" t="s">
        <v>81</v>
      </c>
      <c r="BK338" s="162">
        <f>ROUND(I338*H338,2)</f>
        <v>0</v>
      </c>
      <c r="BL338" s="18" t="s">
        <v>257</v>
      </c>
      <c r="BM338" s="161" t="s">
        <v>413</v>
      </c>
    </row>
    <row r="339" spans="1:65" s="2" customFormat="1" ht="29.25" x14ac:dyDescent="0.2">
      <c r="A339" s="33"/>
      <c r="B339" s="34"/>
      <c r="C339" s="33"/>
      <c r="D339" s="163" t="s">
        <v>147</v>
      </c>
      <c r="E339" s="33"/>
      <c r="F339" s="164" t="s">
        <v>414</v>
      </c>
      <c r="G339" s="33"/>
      <c r="H339" s="33"/>
      <c r="I339" s="165"/>
      <c r="J339" s="33"/>
      <c r="K339" s="33"/>
      <c r="L339" s="34"/>
      <c r="M339" s="166"/>
      <c r="N339" s="167"/>
      <c r="O339" s="59"/>
      <c r="P339" s="59"/>
      <c r="Q339" s="59"/>
      <c r="R339" s="59"/>
      <c r="S339" s="59"/>
      <c r="T339" s="60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8" t="s">
        <v>147</v>
      </c>
      <c r="AU339" s="18" t="s">
        <v>83</v>
      </c>
    </row>
    <row r="340" spans="1:65" s="2" customFormat="1" ht="37.9" customHeight="1" x14ac:dyDescent="0.2">
      <c r="A340" s="33"/>
      <c r="B340" s="149"/>
      <c r="C340" s="199" t="s">
        <v>415</v>
      </c>
      <c r="D340" s="199" t="s">
        <v>216</v>
      </c>
      <c r="E340" s="200" t="s">
        <v>416</v>
      </c>
      <c r="F340" s="201" t="s">
        <v>417</v>
      </c>
      <c r="G340" s="202" t="s">
        <v>211</v>
      </c>
      <c r="H340" s="203">
        <v>11</v>
      </c>
      <c r="I340" s="204"/>
      <c r="J340" s="205">
        <f>ROUND(I340*H340,2)</f>
        <v>0</v>
      </c>
      <c r="K340" s="201" t="s">
        <v>1</v>
      </c>
      <c r="L340" s="206"/>
      <c r="M340" s="207" t="s">
        <v>1</v>
      </c>
      <c r="N340" s="208" t="s">
        <v>40</v>
      </c>
      <c r="O340" s="59"/>
      <c r="P340" s="159">
        <f>O340*H340</f>
        <v>0</v>
      </c>
      <c r="Q340" s="159">
        <v>1.55E-2</v>
      </c>
      <c r="R340" s="159">
        <f>Q340*H340</f>
        <v>0.17049999999999998</v>
      </c>
      <c r="S340" s="159">
        <v>0</v>
      </c>
      <c r="T340" s="16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1" t="s">
        <v>336</v>
      </c>
      <c r="AT340" s="161" t="s">
        <v>216</v>
      </c>
      <c r="AU340" s="161" t="s">
        <v>83</v>
      </c>
      <c r="AY340" s="18" t="s">
        <v>137</v>
      </c>
      <c r="BE340" s="162">
        <f>IF(N340="základní",J340,0)</f>
        <v>0</v>
      </c>
      <c r="BF340" s="162">
        <f>IF(N340="snížená",J340,0)</f>
        <v>0</v>
      </c>
      <c r="BG340" s="162">
        <f>IF(N340="zákl. přenesená",J340,0)</f>
        <v>0</v>
      </c>
      <c r="BH340" s="162">
        <f>IF(N340="sníž. přenesená",J340,0)</f>
        <v>0</v>
      </c>
      <c r="BI340" s="162">
        <f>IF(N340="nulová",J340,0)</f>
        <v>0</v>
      </c>
      <c r="BJ340" s="18" t="s">
        <v>81</v>
      </c>
      <c r="BK340" s="162">
        <f>ROUND(I340*H340,2)</f>
        <v>0</v>
      </c>
      <c r="BL340" s="18" t="s">
        <v>257</v>
      </c>
      <c r="BM340" s="161" t="s">
        <v>418</v>
      </c>
    </row>
    <row r="341" spans="1:65" s="2" customFormat="1" ht="19.5" x14ac:dyDescent="0.2">
      <c r="A341" s="33"/>
      <c r="B341" s="34"/>
      <c r="C341" s="33"/>
      <c r="D341" s="163" t="s">
        <v>147</v>
      </c>
      <c r="E341" s="33"/>
      <c r="F341" s="164" t="s">
        <v>419</v>
      </c>
      <c r="G341" s="33"/>
      <c r="H341" s="33"/>
      <c r="I341" s="165"/>
      <c r="J341" s="33"/>
      <c r="K341" s="33"/>
      <c r="L341" s="34"/>
      <c r="M341" s="166"/>
      <c r="N341" s="167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147</v>
      </c>
      <c r="AU341" s="18" t="s">
        <v>83</v>
      </c>
    </row>
    <row r="342" spans="1:65" s="2" customFormat="1" ht="24.2" customHeight="1" x14ac:dyDescent="0.2">
      <c r="A342" s="33"/>
      <c r="B342" s="149"/>
      <c r="C342" s="150" t="s">
        <v>420</v>
      </c>
      <c r="D342" s="150" t="s">
        <v>140</v>
      </c>
      <c r="E342" s="151" t="s">
        <v>421</v>
      </c>
      <c r="F342" s="152" t="s">
        <v>422</v>
      </c>
      <c r="G342" s="153" t="s">
        <v>211</v>
      </c>
      <c r="H342" s="154">
        <v>15</v>
      </c>
      <c r="I342" s="155"/>
      <c r="J342" s="156">
        <f>ROUND(I342*H342,2)</f>
        <v>0</v>
      </c>
      <c r="K342" s="152" t="s">
        <v>144</v>
      </c>
      <c r="L342" s="34"/>
      <c r="M342" s="157" t="s">
        <v>1</v>
      </c>
      <c r="N342" s="158" t="s">
        <v>40</v>
      </c>
      <c r="O342" s="59"/>
      <c r="P342" s="159">
        <f>O342*H342</f>
        <v>0</v>
      </c>
      <c r="Q342" s="159">
        <v>0</v>
      </c>
      <c r="R342" s="159">
        <f>Q342*H342</f>
        <v>0</v>
      </c>
      <c r="S342" s="159">
        <v>0</v>
      </c>
      <c r="T342" s="160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1" t="s">
        <v>257</v>
      </c>
      <c r="AT342" s="161" t="s">
        <v>140</v>
      </c>
      <c r="AU342" s="161" t="s">
        <v>83</v>
      </c>
      <c r="AY342" s="18" t="s">
        <v>137</v>
      </c>
      <c r="BE342" s="162">
        <f>IF(N342="základní",J342,0)</f>
        <v>0</v>
      </c>
      <c r="BF342" s="162">
        <f>IF(N342="snížená",J342,0)</f>
        <v>0</v>
      </c>
      <c r="BG342" s="162">
        <f>IF(N342="zákl. přenesená",J342,0)</f>
        <v>0</v>
      </c>
      <c r="BH342" s="162">
        <f>IF(N342="sníž. přenesená",J342,0)</f>
        <v>0</v>
      </c>
      <c r="BI342" s="162">
        <f>IF(N342="nulová",J342,0)</f>
        <v>0</v>
      </c>
      <c r="BJ342" s="18" t="s">
        <v>81</v>
      </c>
      <c r="BK342" s="162">
        <f>ROUND(I342*H342,2)</f>
        <v>0</v>
      </c>
      <c r="BL342" s="18" t="s">
        <v>257</v>
      </c>
      <c r="BM342" s="161" t="s">
        <v>423</v>
      </c>
    </row>
    <row r="343" spans="1:65" s="2" customFormat="1" ht="19.5" x14ac:dyDescent="0.2">
      <c r="A343" s="33"/>
      <c r="B343" s="34"/>
      <c r="C343" s="33"/>
      <c r="D343" s="163" t="s">
        <v>147</v>
      </c>
      <c r="E343" s="33"/>
      <c r="F343" s="164" t="s">
        <v>424</v>
      </c>
      <c r="G343" s="33"/>
      <c r="H343" s="33"/>
      <c r="I343" s="165"/>
      <c r="J343" s="33"/>
      <c r="K343" s="33"/>
      <c r="L343" s="34"/>
      <c r="M343" s="166"/>
      <c r="N343" s="167"/>
      <c r="O343" s="59"/>
      <c r="P343" s="59"/>
      <c r="Q343" s="59"/>
      <c r="R343" s="59"/>
      <c r="S343" s="59"/>
      <c r="T343" s="60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147</v>
      </c>
      <c r="AU343" s="18" t="s">
        <v>83</v>
      </c>
    </row>
    <row r="344" spans="1:65" s="14" customFormat="1" x14ac:dyDescent="0.2">
      <c r="B344" s="175"/>
      <c r="D344" s="163" t="s">
        <v>149</v>
      </c>
      <c r="E344" s="176" t="s">
        <v>1</v>
      </c>
      <c r="F344" s="177" t="s">
        <v>404</v>
      </c>
      <c r="H344" s="178">
        <v>15</v>
      </c>
      <c r="I344" s="179"/>
      <c r="L344" s="175"/>
      <c r="M344" s="180"/>
      <c r="N344" s="181"/>
      <c r="O344" s="181"/>
      <c r="P344" s="181"/>
      <c r="Q344" s="181"/>
      <c r="R344" s="181"/>
      <c r="S344" s="181"/>
      <c r="T344" s="182"/>
      <c r="AT344" s="176" t="s">
        <v>149</v>
      </c>
      <c r="AU344" s="176" t="s">
        <v>83</v>
      </c>
      <c r="AV344" s="14" t="s">
        <v>83</v>
      </c>
      <c r="AW344" s="14" t="s">
        <v>32</v>
      </c>
      <c r="AX344" s="14" t="s">
        <v>81</v>
      </c>
      <c r="AY344" s="176" t="s">
        <v>137</v>
      </c>
    </row>
    <row r="345" spans="1:65" s="2" customFormat="1" ht="14.45" customHeight="1" x14ac:dyDescent="0.2">
      <c r="A345" s="33"/>
      <c r="B345" s="149"/>
      <c r="C345" s="199" t="s">
        <v>425</v>
      </c>
      <c r="D345" s="199" t="s">
        <v>216</v>
      </c>
      <c r="E345" s="200" t="s">
        <v>426</v>
      </c>
      <c r="F345" s="201" t="s">
        <v>427</v>
      </c>
      <c r="G345" s="202" t="s">
        <v>381</v>
      </c>
      <c r="H345" s="203">
        <v>12</v>
      </c>
      <c r="I345" s="204"/>
      <c r="J345" s="205">
        <f>ROUND(I345*H345,2)</f>
        <v>0</v>
      </c>
      <c r="K345" s="201" t="s">
        <v>144</v>
      </c>
      <c r="L345" s="206"/>
      <c r="M345" s="207" t="s">
        <v>1</v>
      </c>
      <c r="N345" s="208" t="s">
        <v>40</v>
      </c>
      <c r="O345" s="59"/>
      <c r="P345" s="159">
        <f>O345*H345</f>
        <v>0</v>
      </c>
      <c r="Q345" s="159">
        <v>1.5E-3</v>
      </c>
      <c r="R345" s="159">
        <f>Q345*H345</f>
        <v>1.8000000000000002E-2</v>
      </c>
      <c r="S345" s="159">
        <v>0</v>
      </c>
      <c r="T345" s="16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1" t="s">
        <v>336</v>
      </c>
      <c r="AT345" s="161" t="s">
        <v>216</v>
      </c>
      <c r="AU345" s="161" t="s">
        <v>83</v>
      </c>
      <c r="AY345" s="18" t="s">
        <v>137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8" t="s">
        <v>81</v>
      </c>
      <c r="BK345" s="162">
        <f>ROUND(I345*H345,2)</f>
        <v>0</v>
      </c>
      <c r="BL345" s="18" t="s">
        <v>257</v>
      </c>
      <c r="BM345" s="161" t="s">
        <v>428</v>
      </c>
    </row>
    <row r="346" spans="1:65" s="2" customFormat="1" x14ac:dyDescent="0.2">
      <c r="A346" s="33"/>
      <c r="B346" s="34"/>
      <c r="C346" s="33"/>
      <c r="D346" s="163" t="s">
        <v>147</v>
      </c>
      <c r="E346" s="33"/>
      <c r="F346" s="164" t="s">
        <v>427</v>
      </c>
      <c r="G346" s="33"/>
      <c r="H346" s="33"/>
      <c r="I346" s="165"/>
      <c r="J346" s="33"/>
      <c r="K346" s="33"/>
      <c r="L346" s="34"/>
      <c r="M346" s="166"/>
      <c r="N346" s="167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147</v>
      </c>
      <c r="AU346" s="18" t="s">
        <v>83</v>
      </c>
    </row>
    <row r="347" spans="1:65" s="14" customFormat="1" x14ac:dyDescent="0.2">
      <c r="B347" s="175"/>
      <c r="D347" s="163" t="s">
        <v>149</v>
      </c>
      <c r="E347" s="176" t="s">
        <v>1</v>
      </c>
      <c r="F347" s="177" t="s">
        <v>429</v>
      </c>
      <c r="H347" s="178">
        <v>10.199999999999999</v>
      </c>
      <c r="I347" s="179"/>
      <c r="L347" s="175"/>
      <c r="M347" s="180"/>
      <c r="N347" s="181"/>
      <c r="O347" s="181"/>
      <c r="P347" s="181"/>
      <c r="Q347" s="181"/>
      <c r="R347" s="181"/>
      <c r="S347" s="181"/>
      <c r="T347" s="182"/>
      <c r="AT347" s="176" t="s">
        <v>149</v>
      </c>
      <c r="AU347" s="176" t="s">
        <v>83</v>
      </c>
      <c r="AV347" s="14" t="s">
        <v>83</v>
      </c>
      <c r="AW347" s="14" t="s">
        <v>32</v>
      </c>
      <c r="AX347" s="14" t="s">
        <v>75</v>
      </c>
      <c r="AY347" s="176" t="s">
        <v>137</v>
      </c>
    </row>
    <row r="348" spans="1:65" s="14" customFormat="1" x14ac:dyDescent="0.2">
      <c r="B348" s="175"/>
      <c r="D348" s="163" t="s">
        <v>149</v>
      </c>
      <c r="E348" s="176" t="s">
        <v>1</v>
      </c>
      <c r="F348" s="177" t="s">
        <v>430</v>
      </c>
      <c r="H348" s="178">
        <v>1.8</v>
      </c>
      <c r="I348" s="179"/>
      <c r="L348" s="175"/>
      <c r="M348" s="180"/>
      <c r="N348" s="181"/>
      <c r="O348" s="181"/>
      <c r="P348" s="181"/>
      <c r="Q348" s="181"/>
      <c r="R348" s="181"/>
      <c r="S348" s="181"/>
      <c r="T348" s="182"/>
      <c r="AT348" s="176" t="s">
        <v>149</v>
      </c>
      <c r="AU348" s="176" t="s">
        <v>83</v>
      </c>
      <c r="AV348" s="14" t="s">
        <v>83</v>
      </c>
      <c r="AW348" s="14" t="s">
        <v>32</v>
      </c>
      <c r="AX348" s="14" t="s">
        <v>75</v>
      </c>
      <c r="AY348" s="176" t="s">
        <v>137</v>
      </c>
    </row>
    <row r="349" spans="1:65" s="16" customFormat="1" x14ac:dyDescent="0.2">
      <c r="B349" s="191"/>
      <c r="D349" s="163" t="s">
        <v>149</v>
      </c>
      <c r="E349" s="192" t="s">
        <v>1</v>
      </c>
      <c r="F349" s="193" t="s">
        <v>192</v>
      </c>
      <c r="H349" s="194">
        <v>12</v>
      </c>
      <c r="I349" s="195"/>
      <c r="L349" s="191"/>
      <c r="M349" s="196"/>
      <c r="N349" s="197"/>
      <c r="O349" s="197"/>
      <c r="P349" s="197"/>
      <c r="Q349" s="197"/>
      <c r="R349" s="197"/>
      <c r="S349" s="197"/>
      <c r="T349" s="198"/>
      <c r="AT349" s="192" t="s">
        <v>149</v>
      </c>
      <c r="AU349" s="192" t="s">
        <v>83</v>
      </c>
      <c r="AV349" s="16" t="s">
        <v>145</v>
      </c>
      <c r="AW349" s="16" t="s">
        <v>32</v>
      </c>
      <c r="AX349" s="16" t="s">
        <v>81</v>
      </c>
      <c r="AY349" s="192" t="s">
        <v>137</v>
      </c>
    </row>
    <row r="350" spans="1:65" s="2" customFormat="1" ht="24" customHeight="1" x14ac:dyDescent="0.2">
      <c r="A350" s="33"/>
      <c r="B350" s="149"/>
      <c r="C350" s="199" t="s">
        <v>431</v>
      </c>
      <c r="D350" s="199" t="s">
        <v>216</v>
      </c>
      <c r="E350" s="200" t="s">
        <v>432</v>
      </c>
      <c r="F350" s="201" t="s">
        <v>433</v>
      </c>
      <c r="G350" s="202" t="s">
        <v>211</v>
      </c>
      <c r="H350" s="203">
        <v>15</v>
      </c>
      <c r="I350" s="204"/>
      <c r="J350" s="205">
        <f>ROUND(I350*H350,2)</f>
        <v>0</v>
      </c>
      <c r="K350" s="201" t="s">
        <v>144</v>
      </c>
      <c r="L350" s="206"/>
      <c r="M350" s="207" t="s">
        <v>1</v>
      </c>
      <c r="N350" s="208" t="s">
        <v>40</v>
      </c>
      <c r="O350" s="59"/>
      <c r="P350" s="159">
        <f>O350*H350</f>
        <v>0</v>
      </c>
      <c r="Q350" s="159">
        <v>6.0000000000000002E-5</v>
      </c>
      <c r="R350" s="159">
        <f>Q350*H350</f>
        <v>8.9999999999999998E-4</v>
      </c>
      <c r="S350" s="159">
        <v>0</v>
      </c>
      <c r="T350" s="16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1" t="s">
        <v>336</v>
      </c>
      <c r="AT350" s="161" t="s">
        <v>216</v>
      </c>
      <c r="AU350" s="161" t="s">
        <v>83</v>
      </c>
      <c r="AY350" s="18" t="s">
        <v>137</v>
      </c>
      <c r="BE350" s="162">
        <f>IF(N350="základní",J350,0)</f>
        <v>0</v>
      </c>
      <c r="BF350" s="162">
        <f>IF(N350="snížená",J350,0)</f>
        <v>0</v>
      </c>
      <c r="BG350" s="162">
        <f>IF(N350="zákl. přenesená",J350,0)</f>
        <v>0</v>
      </c>
      <c r="BH350" s="162">
        <f>IF(N350="sníž. přenesená",J350,0)</f>
        <v>0</v>
      </c>
      <c r="BI350" s="162">
        <f>IF(N350="nulová",J350,0)</f>
        <v>0</v>
      </c>
      <c r="BJ350" s="18" t="s">
        <v>81</v>
      </c>
      <c r="BK350" s="162">
        <f>ROUND(I350*H350,2)</f>
        <v>0</v>
      </c>
      <c r="BL350" s="18" t="s">
        <v>257</v>
      </c>
      <c r="BM350" s="161" t="s">
        <v>434</v>
      </c>
    </row>
    <row r="351" spans="1:65" s="2" customFormat="1" x14ac:dyDescent="0.2">
      <c r="A351" s="33"/>
      <c r="B351" s="34"/>
      <c r="C351" s="33"/>
      <c r="D351" s="163" t="s">
        <v>147</v>
      </c>
      <c r="E351" s="33"/>
      <c r="F351" s="164" t="s">
        <v>433</v>
      </c>
      <c r="G351" s="33"/>
      <c r="H351" s="33"/>
      <c r="I351" s="165"/>
      <c r="J351" s="33"/>
      <c r="K351" s="33"/>
      <c r="L351" s="34"/>
      <c r="M351" s="166"/>
      <c r="N351" s="167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147</v>
      </c>
      <c r="AU351" s="18" t="s">
        <v>83</v>
      </c>
    </row>
    <row r="352" spans="1:65" s="2" customFormat="1" ht="24.2" customHeight="1" x14ac:dyDescent="0.2">
      <c r="A352" s="33"/>
      <c r="B352" s="149"/>
      <c r="C352" s="150" t="s">
        <v>435</v>
      </c>
      <c r="D352" s="150" t="s">
        <v>140</v>
      </c>
      <c r="E352" s="151" t="s">
        <v>436</v>
      </c>
      <c r="F352" s="152" t="s">
        <v>437</v>
      </c>
      <c r="G352" s="153" t="s">
        <v>394</v>
      </c>
      <c r="H352" s="209"/>
      <c r="I352" s="155"/>
      <c r="J352" s="156">
        <f>ROUND(I352*H352,2)</f>
        <v>0</v>
      </c>
      <c r="K352" s="152" t="s">
        <v>144</v>
      </c>
      <c r="L352" s="34"/>
      <c r="M352" s="157" t="s">
        <v>1</v>
      </c>
      <c r="N352" s="158" t="s">
        <v>40</v>
      </c>
      <c r="O352" s="59"/>
      <c r="P352" s="159">
        <f>O352*H352</f>
        <v>0</v>
      </c>
      <c r="Q352" s="159">
        <v>0</v>
      </c>
      <c r="R352" s="159">
        <f>Q352*H352</f>
        <v>0</v>
      </c>
      <c r="S352" s="159">
        <v>0</v>
      </c>
      <c r="T352" s="160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1" t="s">
        <v>257</v>
      </c>
      <c r="AT352" s="161" t="s">
        <v>140</v>
      </c>
      <c r="AU352" s="161" t="s">
        <v>83</v>
      </c>
      <c r="AY352" s="18" t="s">
        <v>137</v>
      </c>
      <c r="BE352" s="162">
        <f>IF(N352="základní",J352,0)</f>
        <v>0</v>
      </c>
      <c r="BF352" s="162">
        <f>IF(N352="snížená",J352,0)</f>
        <v>0</v>
      </c>
      <c r="BG352" s="162">
        <f>IF(N352="zákl. přenesená",J352,0)</f>
        <v>0</v>
      </c>
      <c r="BH352" s="162">
        <f>IF(N352="sníž. přenesená",J352,0)</f>
        <v>0</v>
      </c>
      <c r="BI352" s="162">
        <f>IF(N352="nulová",J352,0)</f>
        <v>0</v>
      </c>
      <c r="BJ352" s="18" t="s">
        <v>81</v>
      </c>
      <c r="BK352" s="162">
        <f>ROUND(I352*H352,2)</f>
        <v>0</v>
      </c>
      <c r="BL352" s="18" t="s">
        <v>257</v>
      </c>
      <c r="BM352" s="161" t="s">
        <v>438</v>
      </c>
    </row>
    <row r="353" spans="1:65" s="2" customFormat="1" ht="29.25" x14ac:dyDescent="0.2">
      <c r="A353" s="33"/>
      <c r="B353" s="34"/>
      <c r="C353" s="33"/>
      <c r="D353" s="163" t="s">
        <v>147</v>
      </c>
      <c r="E353" s="33"/>
      <c r="F353" s="164" t="s">
        <v>439</v>
      </c>
      <c r="G353" s="33"/>
      <c r="H353" s="33"/>
      <c r="I353" s="165"/>
      <c r="J353" s="33"/>
      <c r="K353" s="33"/>
      <c r="L353" s="34"/>
      <c r="M353" s="166"/>
      <c r="N353" s="167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147</v>
      </c>
      <c r="AU353" s="18" t="s">
        <v>83</v>
      </c>
    </row>
    <row r="354" spans="1:65" s="12" customFormat="1" ht="22.9" customHeight="1" x14ac:dyDescent="0.2">
      <c r="B354" s="136"/>
      <c r="D354" s="137" t="s">
        <v>74</v>
      </c>
      <c r="E354" s="147" t="s">
        <v>440</v>
      </c>
      <c r="F354" s="147" t="s">
        <v>441</v>
      </c>
      <c r="I354" s="139"/>
      <c r="J354" s="148">
        <f>BK354</f>
        <v>0</v>
      </c>
      <c r="L354" s="136"/>
      <c r="M354" s="141"/>
      <c r="N354" s="142"/>
      <c r="O354" s="142"/>
      <c r="P354" s="143">
        <f>SUM(P355:P362)</f>
        <v>0</v>
      </c>
      <c r="Q354" s="142"/>
      <c r="R354" s="143">
        <f>SUM(R355:R362)</f>
        <v>0</v>
      </c>
      <c r="S354" s="142"/>
      <c r="T354" s="144">
        <f>SUM(T355:T362)</f>
        <v>0</v>
      </c>
      <c r="AR354" s="137" t="s">
        <v>83</v>
      </c>
      <c r="AT354" s="145" t="s">
        <v>74</v>
      </c>
      <c r="AU354" s="145" t="s">
        <v>81</v>
      </c>
      <c r="AY354" s="137" t="s">
        <v>137</v>
      </c>
      <c r="BK354" s="146">
        <f>SUM(BK355:BK362)</f>
        <v>0</v>
      </c>
    </row>
    <row r="355" spans="1:65" s="2" customFormat="1" ht="14.45" customHeight="1" x14ac:dyDescent="0.2">
      <c r="A355" s="33"/>
      <c r="B355" s="149"/>
      <c r="C355" s="150" t="s">
        <v>442</v>
      </c>
      <c r="D355" s="150" t="s">
        <v>140</v>
      </c>
      <c r="E355" s="151" t="s">
        <v>443</v>
      </c>
      <c r="F355" s="152" t="s">
        <v>444</v>
      </c>
      <c r="G355" s="153" t="s">
        <v>445</v>
      </c>
      <c r="H355" s="154">
        <v>3</v>
      </c>
      <c r="I355" s="155"/>
      <c r="J355" s="156">
        <f>ROUND(I355*H355,2)</f>
        <v>0</v>
      </c>
      <c r="K355" s="152" t="s">
        <v>1</v>
      </c>
      <c r="L355" s="34"/>
      <c r="M355" s="157" t="s">
        <v>1</v>
      </c>
      <c r="N355" s="158" t="s">
        <v>40</v>
      </c>
      <c r="O355" s="59"/>
      <c r="P355" s="159">
        <f>O355*H355</f>
        <v>0</v>
      </c>
      <c r="Q355" s="159">
        <v>0</v>
      </c>
      <c r="R355" s="159">
        <f>Q355*H355</f>
        <v>0</v>
      </c>
      <c r="S355" s="159">
        <v>0</v>
      </c>
      <c r="T355" s="16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1" t="s">
        <v>257</v>
      </c>
      <c r="AT355" s="161" t="s">
        <v>140</v>
      </c>
      <c r="AU355" s="161" t="s">
        <v>83</v>
      </c>
      <c r="AY355" s="18" t="s">
        <v>137</v>
      </c>
      <c r="BE355" s="162">
        <f>IF(N355="základní",J355,0)</f>
        <v>0</v>
      </c>
      <c r="BF355" s="162">
        <f>IF(N355="snížená",J355,0)</f>
        <v>0</v>
      </c>
      <c r="BG355" s="162">
        <f>IF(N355="zákl. přenesená",J355,0)</f>
        <v>0</v>
      </c>
      <c r="BH355" s="162">
        <f>IF(N355="sníž. přenesená",J355,0)</f>
        <v>0</v>
      </c>
      <c r="BI355" s="162">
        <f>IF(N355="nulová",J355,0)</f>
        <v>0</v>
      </c>
      <c r="BJ355" s="18" t="s">
        <v>81</v>
      </c>
      <c r="BK355" s="162">
        <f>ROUND(I355*H355,2)</f>
        <v>0</v>
      </c>
      <c r="BL355" s="18" t="s">
        <v>257</v>
      </c>
      <c r="BM355" s="161" t="s">
        <v>446</v>
      </c>
    </row>
    <row r="356" spans="1:65" s="2" customFormat="1" ht="58.5" x14ac:dyDescent="0.2">
      <c r="A356" s="33"/>
      <c r="B356" s="34"/>
      <c r="C356" s="33"/>
      <c r="D356" s="163" t="s">
        <v>147</v>
      </c>
      <c r="E356" s="33"/>
      <c r="F356" s="164" t="s">
        <v>447</v>
      </c>
      <c r="G356" s="33"/>
      <c r="H356" s="33"/>
      <c r="I356" s="165"/>
      <c r="J356" s="33"/>
      <c r="K356" s="33"/>
      <c r="L356" s="34"/>
      <c r="M356" s="166"/>
      <c r="N356" s="167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147</v>
      </c>
      <c r="AU356" s="18" t="s">
        <v>83</v>
      </c>
    </row>
    <row r="357" spans="1:65" s="2" customFormat="1" ht="19.5" x14ac:dyDescent="0.2">
      <c r="A357" s="33"/>
      <c r="B357" s="34"/>
      <c r="C357" s="33"/>
      <c r="D357" s="163" t="s">
        <v>448</v>
      </c>
      <c r="E357" s="33"/>
      <c r="F357" s="210" t="s">
        <v>449</v>
      </c>
      <c r="G357" s="33"/>
      <c r="H357" s="33"/>
      <c r="I357" s="165"/>
      <c r="J357" s="33"/>
      <c r="K357" s="33"/>
      <c r="L357" s="34"/>
      <c r="M357" s="166"/>
      <c r="N357" s="167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448</v>
      </c>
      <c r="AU357" s="18" t="s">
        <v>83</v>
      </c>
    </row>
    <row r="358" spans="1:65" s="14" customFormat="1" x14ac:dyDescent="0.2">
      <c r="B358" s="175"/>
      <c r="D358" s="163" t="s">
        <v>149</v>
      </c>
      <c r="E358" s="176" t="s">
        <v>1</v>
      </c>
      <c r="F358" s="177" t="s">
        <v>450</v>
      </c>
      <c r="H358" s="178">
        <v>3</v>
      </c>
      <c r="I358" s="179"/>
      <c r="L358" s="175"/>
      <c r="M358" s="180"/>
      <c r="N358" s="181"/>
      <c r="O358" s="181"/>
      <c r="P358" s="181"/>
      <c r="Q358" s="181"/>
      <c r="R358" s="181"/>
      <c r="S358" s="181"/>
      <c r="T358" s="182"/>
      <c r="AT358" s="176" t="s">
        <v>149</v>
      </c>
      <c r="AU358" s="176" t="s">
        <v>83</v>
      </c>
      <c r="AV358" s="14" t="s">
        <v>83</v>
      </c>
      <c r="AW358" s="14" t="s">
        <v>32</v>
      </c>
      <c r="AX358" s="14" t="s">
        <v>81</v>
      </c>
      <c r="AY358" s="176" t="s">
        <v>137</v>
      </c>
    </row>
    <row r="359" spans="1:65" s="2" customFormat="1" ht="14.45" customHeight="1" x14ac:dyDescent="0.2">
      <c r="A359" s="33"/>
      <c r="B359" s="149"/>
      <c r="C359" s="150" t="s">
        <v>451</v>
      </c>
      <c r="D359" s="150" t="s">
        <v>140</v>
      </c>
      <c r="E359" s="151" t="s">
        <v>452</v>
      </c>
      <c r="F359" s="152" t="s">
        <v>453</v>
      </c>
      <c r="G359" s="153" t="s">
        <v>445</v>
      </c>
      <c r="H359" s="154">
        <v>3</v>
      </c>
      <c r="I359" s="155"/>
      <c r="J359" s="156">
        <f>ROUND(I359*H359,2)</f>
        <v>0</v>
      </c>
      <c r="K359" s="152" t="s">
        <v>1</v>
      </c>
      <c r="L359" s="34"/>
      <c r="M359" s="157" t="s">
        <v>1</v>
      </c>
      <c r="N359" s="158" t="s">
        <v>40</v>
      </c>
      <c r="O359" s="59"/>
      <c r="P359" s="159">
        <f>O359*H359</f>
        <v>0</v>
      </c>
      <c r="Q359" s="159">
        <v>0</v>
      </c>
      <c r="R359" s="159">
        <f>Q359*H359</f>
        <v>0</v>
      </c>
      <c r="S359" s="159">
        <v>0</v>
      </c>
      <c r="T359" s="160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1" t="s">
        <v>257</v>
      </c>
      <c r="AT359" s="161" t="s">
        <v>140</v>
      </c>
      <c r="AU359" s="161" t="s">
        <v>83</v>
      </c>
      <c r="AY359" s="18" t="s">
        <v>137</v>
      </c>
      <c r="BE359" s="162">
        <f>IF(N359="základní",J359,0)</f>
        <v>0</v>
      </c>
      <c r="BF359" s="162">
        <f>IF(N359="snížená",J359,0)</f>
        <v>0</v>
      </c>
      <c r="BG359" s="162">
        <f>IF(N359="zákl. přenesená",J359,0)</f>
        <v>0</v>
      </c>
      <c r="BH359" s="162">
        <f>IF(N359="sníž. přenesená",J359,0)</f>
        <v>0</v>
      </c>
      <c r="BI359" s="162">
        <f>IF(N359="nulová",J359,0)</f>
        <v>0</v>
      </c>
      <c r="BJ359" s="18" t="s">
        <v>81</v>
      </c>
      <c r="BK359" s="162">
        <f>ROUND(I359*H359,2)</f>
        <v>0</v>
      </c>
      <c r="BL359" s="18" t="s">
        <v>257</v>
      </c>
      <c r="BM359" s="161" t="s">
        <v>454</v>
      </c>
    </row>
    <row r="360" spans="1:65" s="2" customFormat="1" ht="58.5" x14ac:dyDescent="0.2">
      <c r="A360" s="33"/>
      <c r="B360" s="34"/>
      <c r="C360" s="33"/>
      <c r="D360" s="163" t="s">
        <v>147</v>
      </c>
      <c r="E360" s="33"/>
      <c r="F360" s="164" t="s">
        <v>447</v>
      </c>
      <c r="G360" s="33"/>
      <c r="H360" s="33"/>
      <c r="I360" s="165"/>
      <c r="J360" s="33"/>
      <c r="K360" s="33"/>
      <c r="L360" s="34"/>
      <c r="M360" s="166"/>
      <c r="N360" s="167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147</v>
      </c>
      <c r="AU360" s="18" t="s">
        <v>83</v>
      </c>
    </row>
    <row r="361" spans="1:65" s="2" customFormat="1" ht="19.5" x14ac:dyDescent="0.2">
      <c r="A361" s="33"/>
      <c r="B361" s="34"/>
      <c r="C361" s="33"/>
      <c r="D361" s="163" t="s">
        <v>448</v>
      </c>
      <c r="E361" s="33"/>
      <c r="F361" s="210" t="s">
        <v>449</v>
      </c>
      <c r="G361" s="33"/>
      <c r="H361" s="33"/>
      <c r="I361" s="165"/>
      <c r="J361" s="33"/>
      <c r="K361" s="33"/>
      <c r="L361" s="34"/>
      <c r="M361" s="166"/>
      <c r="N361" s="167"/>
      <c r="O361" s="59"/>
      <c r="P361" s="59"/>
      <c r="Q361" s="59"/>
      <c r="R361" s="59"/>
      <c r="S361" s="59"/>
      <c r="T361" s="60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448</v>
      </c>
      <c r="AU361" s="18" t="s">
        <v>83</v>
      </c>
    </row>
    <row r="362" spans="1:65" s="14" customFormat="1" x14ac:dyDescent="0.2">
      <c r="B362" s="175"/>
      <c r="D362" s="163" t="s">
        <v>149</v>
      </c>
      <c r="E362" s="176" t="s">
        <v>1</v>
      </c>
      <c r="F362" s="177" t="s">
        <v>450</v>
      </c>
      <c r="H362" s="178">
        <v>3</v>
      </c>
      <c r="I362" s="179"/>
      <c r="L362" s="175"/>
      <c r="M362" s="180"/>
      <c r="N362" s="181"/>
      <c r="O362" s="181"/>
      <c r="P362" s="181"/>
      <c r="Q362" s="181"/>
      <c r="R362" s="181"/>
      <c r="S362" s="181"/>
      <c r="T362" s="182"/>
      <c r="AT362" s="176" t="s">
        <v>149</v>
      </c>
      <c r="AU362" s="176" t="s">
        <v>83</v>
      </c>
      <c r="AV362" s="14" t="s">
        <v>83</v>
      </c>
      <c r="AW362" s="14" t="s">
        <v>32</v>
      </c>
      <c r="AX362" s="14" t="s">
        <v>81</v>
      </c>
      <c r="AY362" s="176" t="s">
        <v>137</v>
      </c>
    </row>
    <row r="363" spans="1:65" s="12" customFormat="1" ht="22.9" customHeight="1" x14ac:dyDescent="0.2">
      <c r="B363" s="136"/>
      <c r="D363" s="137" t="s">
        <v>74</v>
      </c>
      <c r="E363" s="147" t="s">
        <v>455</v>
      </c>
      <c r="F363" s="147" t="s">
        <v>456</v>
      </c>
      <c r="I363" s="139"/>
      <c r="J363" s="148">
        <f>BK363</f>
        <v>40095</v>
      </c>
      <c r="L363" s="136"/>
      <c r="M363" s="141"/>
      <c r="N363" s="142"/>
      <c r="O363" s="142"/>
      <c r="P363" s="143">
        <f>SUM(P364:P412)</f>
        <v>0</v>
      </c>
      <c r="Q363" s="142"/>
      <c r="R363" s="143">
        <f>SUM(R364:R412)</f>
        <v>1.908582</v>
      </c>
      <c r="S363" s="142"/>
      <c r="T363" s="144">
        <f>SUM(T364:T412)</f>
        <v>1.6943999999999999</v>
      </c>
      <c r="AR363" s="137" t="s">
        <v>83</v>
      </c>
      <c r="AT363" s="145" t="s">
        <v>74</v>
      </c>
      <c r="AU363" s="145" t="s">
        <v>81</v>
      </c>
      <c r="AY363" s="137" t="s">
        <v>137</v>
      </c>
      <c r="BK363" s="146">
        <f>SUM(BK364:BK412)</f>
        <v>40095</v>
      </c>
    </row>
    <row r="364" spans="1:65" s="2" customFormat="1" ht="14.45" customHeight="1" x14ac:dyDescent="0.2">
      <c r="A364" s="33"/>
      <c r="B364" s="149"/>
      <c r="C364" s="150" t="s">
        <v>246</v>
      </c>
      <c r="D364" s="150" t="s">
        <v>140</v>
      </c>
      <c r="E364" s="151" t="s">
        <v>457</v>
      </c>
      <c r="F364" s="152" t="s">
        <v>458</v>
      </c>
      <c r="G364" s="153" t="s">
        <v>143</v>
      </c>
      <c r="H364" s="154">
        <v>48.6</v>
      </c>
      <c r="I364" s="155"/>
      <c r="J364" s="156">
        <f>ROUND(I364*H364,2)</f>
        <v>0</v>
      </c>
      <c r="K364" s="152" t="s">
        <v>144</v>
      </c>
      <c r="L364" s="34"/>
      <c r="M364" s="157" t="s">
        <v>1</v>
      </c>
      <c r="N364" s="158" t="s">
        <v>40</v>
      </c>
      <c r="O364" s="59"/>
      <c r="P364" s="159">
        <f>O364*H364</f>
        <v>0</v>
      </c>
      <c r="Q364" s="159">
        <v>2.9999999999999997E-4</v>
      </c>
      <c r="R364" s="159">
        <f>Q364*H364</f>
        <v>1.4579999999999999E-2</v>
      </c>
      <c r="S364" s="159">
        <v>0</v>
      </c>
      <c r="T364" s="160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1" t="s">
        <v>257</v>
      </c>
      <c r="AT364" s="161" t="s">
        <v>140</v>
      </c>
      <c r="AU364" s="161" t="s">
        <v>83</v>
      </c>
      <c r="AY364" s="18" t="s">
        <v>137</v>
      </c>
      <c r="BE364" s="162">
        <f>IF(N364="základní",J364,0)</f>
        <v>0</v>
      </c>
      <c r="BF364" s="162">
        <f>IF(N364="snížená",J364,0)</f>
        <v>0</v>
      </c>
      <c r="BG364" s="162">
        <f>IF(N364="zákl. přenesená",J364,0)</f>
        <v>0</v>
      </c>
      <c r="BH364" s="162">
        <f>IF(N364="sníž. přenesená",J364,0)</f>
        <v>0</v>
      </c>
      <c r="BI364" s="162">
        <f>IF(N364="nulová",J364,0)</f>
        <v>0</v>
      </c>
      <c r="BJ364" s="18" t="s">
        <v>81</v>
      </c>
      <c r="BK364" s="162">
        <f>ROUND(I364*H364,2)</f>
        <v>0</v>
      </c>
      <c r="BL364" s="18" t="s">
        <v>257</v>
      </c>
      <c r="BM364" s="161" t="s">
        <v>459</v>
      </c>
    </row>
    <row r="365" spans="1:65" s="2" customFormat="1" ht="19.5" x14ac:dyDescent="0.2">
      <c r="A365" s="33"/>
      <c r="B365" s="34"/>
      <c r="C365" s="33"/>
      <c r="D365" s="163" t="s">
        <v>147</v>
      </c>
      <c r="E365" s="33"/>
      <c r="F365" s="164" t="s">
        <v>460</v>
      </c>
      <c r="G365" s="33"/>
      <c r="H365" s="33"/>
      <c r="I365" s="165"/>
      <c r="J365" s="33"/>
      <c r="K365" s="33"/>
      <c r="L365" s="34"/>
      <c r="M365" s="166"/>
      <c r="N365" s="167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147</v>
      </c>
      <c r="AU365" s="18" t="s">
        <v>83</v>
      </c>
    </row>
    <row r="366" spans="1:65" s="2" customFormat="1" ht="24.2" customHeight="1" x14ac:dyDescent="0.2">
      <c r="A366" s="33"/>
      <c r="B366" s="149"/>
      <c r="C366" s="150" t="s">
        <v>461</v>
      </c>
      <c r="D366" s="150" t="s">
        <v>140</v>
      </c>
      <c r="E366" s="151" t="s">
        <v>462</v>
      </c>
      <c r="F366" s="152" t="s">
        <v>941</v>
      </c>
      <c r="G366" s="153" t="s">
        <v>143</v>
      </c>
      <c r="H366" s="154">
        <v>48.6</v>
      </c>
      <c r="I366" s="155"/>
      <c r="J366" s="156">
        <f>ROUND(I366*H366,2)</f>
        <v>0</v>
      </c>
      <c r="K366" s="152" t="s">
        <v>144</v>
      </c>
      <c r="L366" s="34"/>
      <c r="M366" s="157" t="s">
        <v>1</v>
      </c>
      <c r="N366" s="158" t="s">
        <v>40</v>
      </c>
      <c r="O366" s="59"/>
      <c r="P366" s="159">
        <f>O366*H366</f>
        <v>0</v>
      </c>
      <c r="Q366" s="159">
        <v>1.4999999999999999E-2</v>
      </c>
      <c r="R366" s="159">
        <f>Q366*H366</f>
        <v>0.72899999999999998</v>
      </c>
      <c r="S366" s="159">
        <v>0</v>
      </c>
      <c r="T366" s="160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1" t="s">
        <v>257</v>
      </c>
      <c r="AT366" s="161" t="s">
        <v>140</v>
      </c>
      <c r="AU366" s="161" t="s">
        <v>83</v>
      </c>
      <c r="AY366" s="18" t="s">
        <v>137</v>
      </c>
      <c r="BE366" s="162">
        <f>IF(N366="základní",J366,0)</f>
        <v>0</v>
      </c>
      <c r="BF366" s="162">
        <f>IF(N366="snížená",J366,0)</f>
        <v>0</v>
      </c>
      <c r="BG366" s="162">
        <f>IF(N366="zákl. přenesená",J366,0)</f>
        <v>0</v>
      </c>
      <c r="BH366" s="162">
        <f>IF(N366="sníž. přenesená",J366,0)</f>
        <v>0</v>
      </c>
      <c r="BI366" s="162">
        <f>IF(N366="nulová",J366,0)</f>
        <v>0</v>
      </c>
      <c r="BJ366" s="18" t="s">
        <v>81</v>
      </c>
      <c r="BK366" s="162">
        <f>ROUND(I366*H366,2)</f>
        <v>0</v>
      </c>
      <c r="BL366" s="18" t="s">
        <v>257</v>
      </c>
      <c r="BM366" s="161" t="s">
        <v>463</v>
      </c>
    </row>
    <row r="367" spans="1:65" s="2" customFormat="1" ht="19.5" x14ac:dyDescent="0.2">
      <c r="A367" s="33"/>
      <c r="B367" s="34"/>
      <c r="C367" s="33"/>
      <c r="D367" s="163" t="s">
        <v>147</v>
      </c>
      <c r="E367" s="33"/>
      <c r="F367" s="164" t="s">
        <v>942</v>
      </c>
      <c r="G367" s="33"/>
      <c r="H367" s="33"/>
      <c r="I367" s="165"/>
      <c r="J367" s="33"/>
      <c r="K367" s="33"/>
      <c r="L367" s="34"/>
      <c r="M367" s="166"/>
      <c r="N367" s="167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147</v>
      </c>
      <c r="AU367" s="18" t="s">
        <v>83</v>
      </c>
    </row>
    <row r="368" spans="1:65" s="2" customFormat="1" ht="14.45" customHeight="1" x14ac:dyDescent="0.2">
      <c r="A368" s="33"/>
      <c r="B368" s="149"/>
      <c r="C368" s="150" t="s">
        <v>464</v>
      </c>
      <c r="D368" s="150" t="s">
        <v>140</v>
      </c>
      <c r="E368" s="151" t="s">
        <v>465</v>
      </c>
      <c r="F368" s="152" t="s">
        <v>466</v>
      </c>
      <c r="G368" s="153" t="s">
        <v>143</v>
      </c>
      <c r="H368" s="154">
        <v>48</v>
      </c>
      <c r="I368" s="155"/>
      <c r="J368" s="156">
        <f>ROUND(I368*H368,2)</f>
        <v>0</v>
      </c>
      <c r="K368" s="152" t="s">
        <v>144</v>
      </c>
      <c r="L368" s="34"/>
      <c r="M368" s="157" t="s">
        <v>1</v>
      </c>
      <c r="N368" s="158" t="s">
        <v>40</v>
      </c>
      <c r="O368" s="59"/>
      <c r="P368" s="159">
        <f>O368*H368</f>
        <v>0</v>
      </c>
      <c r="Q368" s="159">
        <v>0</v>
      </c>
      <c r="R368" s="159">
        <f>Q368*H368</f>
        <v>0</v>
      </c>
      <c r="S368" s="159">
        <v>3.5299999999999998E-2</v>
      </c>
      <c r="T368" s="160">
        <f>S368*H368</f>
        <v>1.6943999999999999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1" t="s">
        <v>257</v>
      </c>
      <c r="AT368" s="161" t="s">
        <v>140</v>
      </c>
      <c r="AU368" s="161" t="s">
        <v>83</v>
      </c>
      <c r="AY368" s="18" t="s">
        <v>137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18" t="s">
        <v>81</v>
      </c>
      <c r="BK368" s="162">
        <f>ROUND(I368*H368,2)</f>
        <v>0</v>
      </c>
      <c r="BL368" s="18" t="s">
        <v>257</v>
      </c>
      <c r="BM368" s="161" t="s">
        <v>467</v>
      </c>
    </row>
    <row r="369" spans="1:65" s="2" customFormat="1" x14ac:dyDescent="0.2">
      <c r="A369" s="33"/>
      <c r="B369" s="34"/>
      <c r="C369" s="33"/>
      <c r="D369" s="163" t="s">
        <v>147</v>
      </c>
      <c r="E369" s="33"/>
      <c r="F369" s="164" t="s">
        <v>466</v>
      </c>
      <c r="G369" s="33"/>
      <c r="H369" s="33"/>
      <c r="I369" s="165"/>
      <c r="J369" s="33"/>
      <c r="K369" s="33"/>
      <c r="L369" s="34"/>
      <c r="M369" s="166"/>
      <c r="N369" s="167"/>
      <c r="O369" s="59"/>
      <c r="P369" s="59"/>
      <c r="Q369" s="59"/>
      <c r="R369" s="59"/>
      <c r="S369" s="59"/>
      <c r="T369" s="60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147</v>
      </c>
      <c r="AU369" s="18" t="s">
        <v>83</v>
      </c>
    </row>
    <row r="370" spans="1:65" s="14" customFormat="1" x14ac:dyDescent="0.2">
      <c r="B370" s="175"/>
      <c r="D370" s="163" t="s">
        <v>149</v>
      </c>
      <c r="E370" s="176" t="s">
        <v>1</v>
      </c>
      <c r="F370" s="177" t="s">
        <v>226</v>
      </c>
      <c r="H370" s="178">
        <v>12.75</v>
      </c>
      <c r="I370" s="179"/>
      <c r="L370" s="175"/>
      <c r="M370" s="180"/>
      <c r="N370" s="181"/>
      <c r="O370" s="181"/>
      <c r="P370" s="181"/>
      <c r="Q370" s="181"/>
      <c r="R370" s="181"/>
      <c r="S370" s="181"/>
      <c r="T370" s="182"/>
      <c r="AT370" s="176" t="s">
        <v>149</v>
      </c>
      <c r="AU370" s="176" t="s">
        <v>83</v>
      </c>
      <c r="AV370" s="14" t="s">
        <v>83</v>
      </c>
      <c r="AW370" s="14" t="s">
        <v>32</v>
      </c>
      <c r="AX370" s="14" t="s">
        <v>75</v>
      </c>
      <c r="AY370" s="176" t="s">
        <v>137</v>
      </c>
    </row>
    <row r="371" spans="1:65" s="14" customFormat="1" x14ac:dyDescent="0.2">
      <c r="B371" s="175"/>
      <c r="D371" s="163" t="s">
        <v>149</v>
      </c>
      <c r="E371" s="176" t="s">
        <v>1</v>
      </c>
      <c r="F371" s="177" t="s">
        <v>227</v>
      </c>
      <c r="H371" s="178">
        <v>9</v>
      </c>
      <c r="I371" s="179"/>
      <c r="L371" s="175"/>
      <c r="M371" s="180"/>
      <c r="N371" s="181"/>
      <c r="O371" s="181"/>
      <c r="P371" s="181"/>
      <c r="Q371" s="181"/>
      <c r="R371" s="181"/>
      <c r="S371" s="181"/>
      <c r="T371" s="182"/>
      <c r="AT371" s="176" t="s">
        <v>149</v>
      </c>
      <c r="AU371" s="176" t="s">
        <v>83</v>
      </c>
      <c r="AV371" s="14" t="s">
        <v>83</v>
      </c>
      <c r="AW371" s="14" t="s">
        <v>32</v>
      </c>
      <c r="AX371" s="14" t="s">
        <v>75</v>
      </c>
      <c r="AY371" s="176" t="s">
        <v>137</v>
      </c>
    </row>
    <row r="372" spans="1:65" s="14" customFormat="1" x14ac:dyDescent="0.2">
      <c r="B372" s="175"/>
      <c r="D372" s="163" t="s">
        <v>149</v>
      </c>
      <c r="E372" s="176" t="s">
        <v>1</v>
      </c>
      <c r="F372" s="177" t="s">
        <v>228</v>
      </c>
      <c r="H372" s="178">
        <v>6.75</v>
      </c>
      <c r="I372" s="179"/>
      <c r="L372" s="175"/>
      <c r="M372" s="180"/>
      <c r="N372" s="181"/>
      <c r="O372" s="181"/>
      <c r="P372" s="181"/>
      <c r="Q372" s="181"/>
      <c r="R372" s="181"/>
      <c r="S372" s="181"/>
      <c r="T372" s="182"/>
      <c r="AT372" s="176" t="s">
        <v>149</v>
      </c>
      <c r="AU372" s="176" t="s">
        <v>83</v>
      </c>
      <c r="AV372" s="14" t="s">
        <v>83</v>
      </c>
      <c r="AW372" s="14" t="s">
        <v>32</v>
      </c>
      <c r="AX372" s="14" t="s">
        <v>75</v>
      </c>
      <c r="AY372" s="176" t="s">
        <v>137</v>
      </c>
    </row>
    <row r="373" spans="1:65" s="14" customFormat="1" x14ac:dyDescent="0.2">
      <c r="B373" s="175"/>
      <c r="D373" s="163" t="s">
        <v>149</v>
      </c>
      <c r="E373" s="176" t="s">
        <v>1</v>
      </c>
      <c r="F373" s="177" t="s">
        <v>229</v>
      </c>
      <c r="H373" s="178">
        <v>3</v>
      </c>
      <c r="I373" s="179"/>
      <c r="L373" s="175"/>
      <c r="M373" s="180"/>
      <c r="N373" s="181"/>
      <c r="O373" s="181"/>
      <c r="P373" s="181"/>
      <c r="Q373" s="181"/>
      <c r="R373" s="181"/>
      <c r="S373" s="181"/>
      <c r="T373" s="182"/>
      <c r="AT373" s="176" t="s">
        <v>149</v>
      </c>
      <c r="AU373" s="176" t="s">
        <v>83</v>
      </c>
      <c r="AV373" s="14" t="s">
        <v>83</v>
      </c>
      <c r="AW373" s="14" t="s">
        <v>32</v>
      </c>
      <c r="AX373" s="14" t="s">
        <v>75</v>
      </c>
      <c r="AY373" s="176" t="s">
        <v>137</v>
      </c>
    </row>
    <row r="374" spans="1:65" s="14" customFormat="1" x14ac:dyDescent="0.2">
      <c r="B374" s="175"/>
      <c r="D374" s="163" t="s">
        <v>149</v>
      </c>
      <c r="E374" s="176" t="s">
        <v>1</v>
      </c>
      <c r="F374" s="177" t="s">
        <v>230</v>
      </c>
      <c r="H374" s="178">
        <v>3</v>
      </c>
      <c r="I374" s="179"/>
      <c r="L374" s="175"/>
      <c r="M374" s="180"/>
      <c r="N374" s="181"/>
      <c r="O374" s="181"/>
      <c r="P374" s="181"/>
      <c r="Q374" s="181"/>
      <c r="R374" s="181"/>
      <c r="S374" s="181"/>
      <c r="T374" s="182"/>
      <c r="AT374" s="176" t="s">
        <v>149</v>
      </c>
      <c r="AU374" s="176" t="s">
        <v>83</v>
      </c>
      <c r="AV374" s="14" t="s">
        <v>83</v>
      </c>
      <c r="AW374" s="14" t="s">
        <v>32</v>
      </c>
      <c r="AX374" s="14" t="s">
        <v>75</v>
      </c>
      <c r="AY374" s="176" t="s">
        <v>137</v>
      </c>
    </row>
    <row r="375" spans="1:65" s="14" customFormat="1" x14ac:dyDescent="0.2">
      <c r="B375" s="175"/>
      <c r="D375" s="163" t="s">
        <v>149</v>
      </c>
      <c r="E375" s="176" t="s">
        <v>1</v>
      </c>
      <c r="F375" s="177" t="s">
        <v>231</v>
      </c>
      <c r="H375" s="178">
        <v>5.25</v>
      </c>
      <c r="I375" s="179"/>
      <c r="L375" s="175"/>
      <c r="M375" s="180"/>
      <c r="N375" s="181"/>
      <c r="O375" s="181"/>
      <c r="P375" s="181"/>
      <c r="Q375" s="181"/>
      <c r="R375" s="181"/>
      <c r="S375" s="181"/>
      <c r="T375" s="182"/>
      <c r="AT375" s="176" t="s">
        <v>149</v>
      </c>
      <c r="AU375" s="176" t="s">
        <v>83</v>
      </c>
      <c r="AV375" s="14" t="s">
        <v>83</v>
      </c>
      <c r="AW375" s="14" t="s">
        <v>32</v>
      </c>
      <c r="AX375" s="14" t="s">
        <v>75</v>
      </c>
      <c r="AY375" s="176" t="s">
        <v>137</v>
      </c>
    </row>
    <row r="376" spans="1:65" s="14" customFormat="1" x14ac:dyDescent="0.2">
      <c r="B376" s="175"/>
      <c r="D376" s="163" t="s">
        <v>149</v>
      </c>
      <c r="E376" s="176" t="s">
        <v>1</v>
      </c>
      <c r="F376" s="177" t="s">
        <v>232</v>
      </c>
      <c r="H376" s="178">
        <v>5.25</v>
      </c>
      <c r="I376" s="179"/>
      <c r="L376" s="175"/>
      <c r="M376" s="180"/>
      <c r="N376" s="181"/>
      <c r="O376" s="181"/>
      <c r="P376" s="181"/>
      <c r="Q376" s="181"/>
      <c r="R376" s="181"/>
      <c r="S376" s="181"/>
      <c r="T376" s="182"/>
      <c r="AT376" s="176" t="s">
        <v>149</v>
      </c>
      <c r="AU376" s="176" t="s">
        <v>83</v>
      </c>
      <c r="AV376" s="14" t="s">
        <v>83</v>
      </c>
      <c r="AW376" s="14" t="s">
        <v>32</v>
      </c>
      <c r="AX376" s="14" t="s">
        <v>75</v>
      </c>
      <c r="AY376" s="176" t="s">
        <v>137</v>
      </c>
    </row>
    <row r="377" spans="1:65" s="14" customFormat="1" x14ac:dyDescent="0.2">
      <c r="B377" s="175"/>
      <c r="D377" s="163" t="s">
        <v>149</v>
      </c>
      <c r="E377" s="176" t="s">
        <v>1</v>
      </c>
      <c r="F377" s="177" t="s">
        <v>233</v>
      </c>
      <c r="H377" s="178">
        <v>3</v>
      </c>
      <c r="I377" s="179"/>
      <c r="L377" s="175"/>
      <c r="M377" s="180"/>
      <c r="N377" s="181"/>
      <c r="O377" s="181"/>
      <c r="P377" s="181"/>
      <c r="Q377" s="181"/>
      <c r="R377" s="181"/>
      <c r="S377" s="181"/>
      <c r="T377" s="182"/>
      <c r="AT377" s="176" t="s">
        <v>149</v>
      </c>
      <c r="AU377" s="176" t="s">
        <v>83</v>
      </c>
      <c r="AV377" s="14" t="s">
        <v>83</v>
      </c>
      <c r="AW377" s="14" t="s">
        <v>32</v>
      </c>
      <c r="AX377" s="14" t="s">
        <v>75</v>
      </c>
      <c r="AY377" s="176" t="s">
        <v>137</v>
      </c>
    </row>
    <row r="378" spans="1:65" s="16" customFormat="1" x14ac:dyDescent="0.2">
      <c r="B378" s="191"/>
      <c r="D378" s="163" t="s">
        <v>149</v>
      </c>
      <c r="E378" s="192" t="s">
        <v>1</v>
      </c>
      <c r="F378" s="193" t="s">
        <v>192</v>
      </c>
      <c r="H378" s="194">
        <v>48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149</v>
      </c>
      <c r="AU378" s="192" t="s">
        <v>83</v>
      </c>
      <c r="AV378" s="16" t="s">
        <v>145</v>
      </c>
      <c r="AW378" s="16" t="s">
        <v>32</v>
      </c>
      <c r="AX378" s="16" t="s">
        <v>81</v>
      </c>
      <c r="AY378" s="192" t="s">
        <v>137</v>
      </c>
    </row>
    <row r="379" spans="1:65" s="2" customFormat="1" ht="24.2" customHeight="1" x14ac:dyDescent="0.2">
      <c r="A379" s="33"/>
      <c r="B379" s="149"/>
      <c r="C379" s="150" t="s">
        <v>468</v>
      </c>
      <c r="D379" s="150" t="s">
        <v>140</v>
      </c>
      <c r="E379" s="151" t="s">
        <v>469</v>
      </c>
      <c r="F379" s="152" t="s">
        <v>470</v>
      </c>
      <c r="G379" s="153" t="s">
        <v>143</v>
      </c>
      <c r="H379" s="154">
        <v>48.6</v>
      </c>
      <c r="I379" s="155"/>
      <c r="J379" s="156">
        <f>ROUND(I379*H379,2)</f>
        <v>0</v>
      </c>
      <c r="K379" s="152" t="s">
        <v>144</v>
      </c>
      <c r="L379" s="34"/>
      <c r="M379" s="157" t="s">
        <v>1</v>
      </c>
      <c r="N379" s="158" t="s">
        <v>40</v>
      </c>
      <c r="O379" s="59"/>
      <c r="P379" s="159">
        <f>O379*H379</f>
        <v>0</v>
      </c>
      <c r="Q379" s="159">
        <v>6.3499999999999997E-3</v>
      </c>
      <c r="R379" s="159">
        <f>Q379*H379</f>
        <v>0.30861</v>
      </c>
      <c r="S379" s="159">
        <v>0</v>
      </c>
      <c r="T379" s="16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1" t="s">
        <v>257</v>
      </c>
      <c r="AT379" s="161" t="s">
        <v>140</v>
      </c>
      <c r="AU379" s="161" t="s">
        <v>83</v>
      </c>
      <c r="AY379" s="18" t="s">
        <v>137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18" t="s">
        <v>81</v>
      </c>
      <c r="BK379" s="162">
        <f>ROUND(I379*H379,2)</f>
        <v>0</v>
      </c>
      <c r="BL379" s="18" t="s">
        <v>257</v>
      </c>
      <c r="BM379" s="161" t="s">
        <v>471</v>
      </c>
    </row>
    <row r="380" spans="1:65" s="2" customFormat="1" ht="19.5" x14ac:dyDescent="0.2">
      <c r="A380" s="33"/>
      <c r="B380" s="34"/>
      <c r="C380" s="33"/>
      <c r="D380" s="163" t="s">
        <v>147</v>
      </c>
      <c r="E380" s="33"/>
      <c r="F380" s="164" t="s">
        <v>472</v>
      </c>
      <c r="G380" s="33"/>
      <c r="H380" s="33"/>
      <c r="I380" s="165"/>
      <c r="J380" s="33"/>
      <c r="K380" s="33"/>
      <c r="L380" s="34"/>
      <c r="M380" s="166"/>
      <c r="N380" s="167"/>
      <c r="O380" s="59"/>
      <c r="P380" s="59"/>
      <c r="Q380" s="59"/>
      <c r="R380" s="59"/>
      <c r="S380" s="59"/>
      <c r="T380" s="6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8" t="s">
        <v>147</v>
      </c>
      <c r="AU380" s="18" t="s">
        <v>83</v>
      </c>
    </row>
    <row r="381" spans="1:65" s="2" customFormat="1" ht="19.5" x14ac:dyDescent="0.2">
      <c r="A381" s="33"/>
      <c r="B381" s="34"/>
      <c r="C381" s="33"/>
      <c r="D381" s="163" t="s">
        <v>448</v>
      </c>
      <c r="E381" s="33"/>
      <c r="F381" s="210" t="s">
        <v>473</v>
      </c>
      <c r="G381" s="33"/>
      <c r="H381" s="33"/>
      <c r="I381" s="165"/>
      <c r="J381" s="33"/>
      <c r="K381" s="33"/>
      <c r="L381" s="34"/>
      <c r="M381" s="166"/>
      <c r="N381" s="167"/>
      <c r="O381" s="59"/>
      <c r="P381" s="59"/>
      <c r="Q381" s="59"/>
      <c r="R381" s="59"/>
      <c r="S381" s="59"/>
      <c r="T381" s="6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8" t="s">
        <v>448</v>
      </c>
      <c r="AU381" s="18" t="s">
        <v>83</v>
      </c>
    </row>
    <row r="382" spans="1:65" s="14" customFormat="1" x14ac:dyDescent="0.2">
      <c r="B382" s="175"/>
      <c r="D382" s="163" t="s">
        <v>149</v>
      </c>
      <c r="E382" s="176" t="s">
        <v>1</v>
      </c>
      <c r="F382" s="177" t="s">
        <v>226</v>
      </c>
      <c r="H382" s="178">
        <v>12.75</v>
      </c>
      <c r="I382" s="179"/>
      <c r="L382" s="175"/>
      <c r="M382" s="180"/>
      <c r="N382" s="181"/>
      <c r="O382" s="181"/>
      <c r="P382" s="181"/>
      <c r="Q382" s="181"/>
      <c r="R382" s="181"/>
      <c r="S382" s="181"/>
      <c r="T382" s="182"/>
      <c r="AT382" s="176" t="s">
        <v>149</v>
      </c>
      <c r="AU382" s="176" t="s">
        <v>83</v>
      </c>
      <c r="AV382" s="14" t="s">
        <v>83</v>
      </c>
      <c r="AW382" s="14" t="s">
        <v>32</v>
      </c>
      <c r="AX382" s="14" t="s">
        <v>75</v>
      </c>
      <c r="AY382" s="176" t="s">
        <v>137</v>
      </c>
    </row>
    <row r="383" spans="1:65" s="14" customFormat="1" x14ac:dyDescent="0.2">
      <c r="B383" s="175"/>
      <c r="D383" s="163" t="s">
        <v>149</v>
      </c>
      <c r="E383" s="176" t="s">
        <v>1</v>
      </c>
      <c r="F383" s="177" t="s">
        <v>227</v>
      </c>
      <c r="H383" s="178">
        <v>9</v>
      </c>
      <c r="I383" s="179"/>
      <c r="L383" s="175"/>
      <c r="M383" s="180"/>
      <c r="N383" s="181"/>
      <c r="O383" s="181"/>
      <c r="P383" s="181"/>
      <c r="Q383" s="181"/>
      <c r="R383" s="181"/>
      <c r="S383" s="181"/>
      <c r="T383" s="182"/>
      <c r="AT383" s="176" t="s">
        <v>149</v>
      </c>
      <c r="AU383" s="176" t="s">
        <v>83</v>
      </c>
      <c r="AV383" s="14" t="s">
        <v>83</v>
      </c>
      <c r="AW383" s="14" t="s">
        <v>32</v>
      </c>
      <c r="AX383" s="14" t="s">
        <v>75</v>
      </c>
      <c r="AY383" s="176" t="s">
        <v>137</v>
      </c>
    </row>
    <row r="384" spans="1:65" s="14" customFormat="1" x14ac:dyDescent="0.2">
      <c r="B384" s="175"/>
      <c r="D384" s="163" t="s">
        <v>149</v>
      </c>
      <c r="E384" s="176" t="s">
        <v>1</v>
      </c>
      <c r="F384" s="177" t="s">
        <v>228</v>
      </c>
      <c r="H384" s="178">
        <v>6.75</v>
      </c>
      <c r="I384" s="179"/>
      <c r="L384" s="175"/>
      <c r="M384" s="180"/>
      <c r="N384" s="181"/>
      <c r="O384" s="181"/>
      <c r="P384" s="181"/>
      <c r="Q384" s="181"/>
      <c r="R384" s="181"/>
      <c r="S384" s="181"/>
      <c r="T384" s="182"/>
      <c r="AT384" s="176" t="s">
        <v>149</v>
      </c>
      <c r="AU384" s="176" t="s">
        <v>83</v>
      </c>
      <c r="AV384" s="14" t="s">
        <v>83</v>
      </c>
      <c r="AW384" s="14" t="s">
        <v>32</v>
      </c>
      <c r="AX384" s="14" t="s">
        <v>75</v>
      </c>
      <c r="AY384" s="176" t="s">
        <v>137</v>
      </c>
    </row>
    <row r="385" spans="1:65" s="14" customFormat="1" x14ac:dyDescent="0.2">
      <c r="B385" s="175"/>
      <c r="D385" s="163" t="s">
        <v>149</v>
      </c>
      <c r="E385" s="176" t="s">
        <v>1</v>
      </c>
      <c r="F385" s="177" t="s">
        <v>371</v>
      </c>
      <c r="H385" s="178">
        <v>3.3</v>
      </c>
      <c r="I385" s="179"/>
      <c r="L385" s="175"/>
      <c r="M385" s="180"/>
      <c r="N385" s="181"/>
      <c r="O385" s="181"/>
      <c r="P385" s="181"/>
      <c r="Q385" s="181"/>
      <c r="R385" s="181"/>
      <c r="S385" s="181"/>
      <c r="T385" s="182"/>
      <c r="AT385" s="176" t="s">
        <v>149</v>
      </c>
      <c r="AU385" s="176" t="s">
        <v>83</v>
      </c>
      <c r="AV385" s="14" t="s">
        <v>83</v>
      </c>
      <c r="AW385" s="14" t="s">
        <v>32</v>
      </c>
      <c r="AX385" s="14" t="s">
        <v>75</v>
      </c>
      <c r="AY385" s="176" t="s">
        <v>137</v>
      </c>
    </row>
    <row r="386" spans="1:65" s="14" customFormat="1" x14ac:dyDescent="0.2">
      <c r="B386" s="175"/>
      <c r="D386" s="163" t="s">
        <v>149</v>
      </c>
      <c r="E386" s="176" t="s">
        <v>1</v>
      </c>
      <c r="F386" s="177" t="s">
        <v>372</v>
      </c>
      <c r="H386" s="178">
        <v>3.3</v>
      </c>
      <c r="I386" s="179"/>
      <c r="L386" s="175"/>
      <c r="M386" s="180"/>
      <c r="N386" s="181"/>
      <c r="O386" s="181"/>
      <c r="P386" s="181"/>
      <c r="Q386" s="181"/>
      <c r="R386" s="181"/>
      <c r="S386" s="181"/>
      <c r="T386" s="182"/>
      <c r="AT386" s="176" t="s">
        <v>149</v>
      </c>
      <c r="AU386" s="176" t="s">
        <v>83</v>
      </c>
      <c r="AV386" s="14" t="s">
        <v>83</v>
      </c>
      <c r="AW386" s="14" t="s">
        <v>32</v>
      </c>
      <c r="AX386" s="14" t="s">
        <v>75</v>
      </c>
      <c r="AY386" s="176" t="s">
        <v>137</v>
      </c>
    </row>
    <row r="387" spans="1:65" s="14" customFormat="1" x14ac:dyDescent="0.2">
      <c r="B387" s="175"/>
      <c r="D387" s="163" t="s">
        <v>149</v>
      </c>
      <c r="E387" s="176" t="s">
        <v>1</v>
      </c>
      <c r="F387" s="177" t="s">
        <v>231</v>
      </c>
      <c r="H387" s="178">
        <v>5.25</v>
      </c>
      <c r="I387" s="179"/>
      <c r="L387" s="175"/>
      <c r="M387" s="180"/>
      <c r="N387" s="181"/>
      <c r="O387" s="181"/>
      <c r="P387" s="181"/>
      <c r="Q387" s="181"/>
      <c r="R387" s="181"/>
      <c r="S387" s="181"/>
      <c r="T387" s="182"/>
      <c r="AT387" s="176" t="s">
        <v>149</v>
      </c>
      <c r="AU387" s="176" t="s">
        <v>83</v>
      </c>
      <c r="AV387" s="14" t="s">
        <v>83</v>
      </c>
      <c r="AW387" s="14" t="s">
        <v>32</v>
      </c>
      <c r="AX387" s="14" t="s">
        <v>75</v>
      </c>
      <c r="AY387" s="176" t="s">
        <v>137</v>
      </c>
    </row>
    <row r="388" spans="1:65" s="14" customFormat="1" x14ac:dyDescent="0.2">
      <c r="B388" s="175"/>
      <c r="D388" s="163" t="s">
        <v>149</v>
      </c>
      <c r="E388" s="176" t="s">
        <v>1</v>
      </c>
      <c r="F388" s="177" t="s">
        <v>232</v>
      </c>
      <c r="H388" s="178">
        <v>5.25</v>
      </c>
      <c r="I388" s="179"/>
      <c r="L388" s="175"/>
      <c r="M388" s="180"/>
      <c r="N388" s="181"/>
      <c r="O388" s="181"/>
      <c r="P388" s="181"/>
      <c r="Q388" s="181"/>
      <c r="R388" s="181"/>
      <c r="S388" s="181"/>
      <c r="T388" s="182"/>
      <c r="AT388" s="176" t="s">
        <v>149</v>
      </c>
      <c r="AU388" s="176" t="s">
        <v>83</v>
      </c>
      <c r="AV388" s="14" t="s">
        <v>83</v>
      </c>
      <c r="AW388" s="14" t="s">
        <v>32</v>
      </c>
      <c r="AX388" s="14" t="s">
        <v>75</v>
      </c>
      <c r="AY388" s="176" t="s">
        <v>137</v>
      </c>
    </row>
    <row r="389" spans="1:65" s="14" customFormat="1" x14ac:dyDescent="0.2">
      <c r="B389" s="175"/>
      <c r="D389" s="163" t="s">
        <v>149</v>
      </c>
      <c r="E389" s="176" t="s">
        <v>1</v>
      </c>
      <c r="F389" s="177" t="s">
        <v>233</v>
      </c>
      <c r="H389" s="178">
        <v>3</v>
      </c>
      <c r="I389" s="179"/>
      <c r="L389" s="175"/>
      <c r="M389" s="180"/>
      <c r="N389" s="181"/>
      <c r="O389" s="181"/>
      <c r="P389" s="181"/>
      <c r="Q389" s="181"/>
      <c r="R389" s="181"/>
      <c r="S389" s="181"/>
      <c r="T389" s="182"/>
      <c r="AT389" s="176" t="s">
        <v>149</v>
      </c>
      <c r="AU389" s="176" t="s">
        <v>83</v>
      </c>
      <c r="AV389" s="14" t="s">
        <v>83</v>
      </c>
      <c r="AW389" s="14" t="s">
        <v>32</v>
      </c>
      <c r="AX389" s="14" t="s">
        <v>75</v>
      </c>
      <c r="AY389" s="176" t="s">
        <v>137</v>
      </c>
    </row>
    <row r="390" spans="1:65" s="16" customFormat="1" x14ac:dyDescent="0.2">
      <c r="B390" s="191"/>
      <c r="D390" s="163" t="s">
        <v>149</v>
      </c>
      <c r="E390" s="192" t="s">
        <v>1</v>
      </c>
      <c r="F390" s="193" t="s">
        <v>192</v>
      </c>
      <c r="H390" s="194">
        <v>48.6</v>
      </c>
      <c r="I390" s="195"/>
      <c r="L390" s="191"/>
      <c r="M390" s="196"/>
      <c r="N390" s="197"/>
      <c r="O390" s="197"/>
      <c r="P390" s="197"/>
      <c r="Q390" s="197"/>
      <c r="R390" s="197"/>
      <c r="S390" s="197"/>
      <c r="T390" s="198"/>
      <c r="AT390" s="192" t="s">
        <v>149</v>
      </c>
      <c r="AU390" s="192" t="s">
        <v>83</v>
      </c>
      <c r="AV390" s="16" t="s">
        <v>145</v>
      </c>
      <c r="AW390" s="16" t="s">
        <v>32</v>
      </c>
      <c r="AX390" s="16" t="s">
        <v>81</v>
      </c>
      <c r="AY390" s="192" t="s">
        <v>137</v>
      </c>
    </row>
    <row r="391" spans="1:65" s="2" customFormat="1" ht="24.2" customHeight="1" x14ac:dyDescent="0.2">
      <c r="A391" s="33"/>
      <c r="B391" s="149"/>
      <c r="C391" s="199" t="s">
        <v>474</v>
      </c>
      <c r="D391" s="199" t="s">
        <v>216</v>
      </c>
      <c r="E391" s="200" t="s">
        <v>475</v>
      </c>
      <c r="F391" s="201" t="s">
        <v>476</v>
      </c>
      <c r="G391" s="202" t="s">
        <v>143</v>
      </c>
      <c r="H391" s="203">
        <v>53.46</v>
      </c>
      <c r="I391" s="219">
        <v>750</v>
      </c>
      <c r="J391" s="205">
        <f>ROUND(I391*H391,2)</f>
        <v>40095</v>
      </c>
      <c r="K391" s="201" t="s">
        <v>144</v>
      </c>
      <c r="L391" s="206"/>
      <c r="M391" s="207" t="s">
        <v>1</v>
      </c>
      <c r="N391" s="208" t="s">
        <v>40</v>
      </c>
      <c r="O391" s="59"/>
      <c r="P391" s="159">
        <f>O391*H391</f>
        <v>0</v>
      </c>
      <c r="Q391" s="159">
        <v>1.4200000000000001E-2</v>
      </c>
      <c r="R391" s="159">
        <f>Q391*H391</f>
        <v>0.75913200000000003</v>
      </c>
      <c r="S391" s="159">
        <v>0</v>
      </c>
      <c r="T391" s="16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1" t="s">
        <v>336</v>
      </c>
      <c r="AT391" s="161" t="s">
        <v>216</v>
      </c>
      <c r="AU391" s="161" t="s">
        <v>83</v>
      </c>
      <c r="AY391" s="18" t="s">
        <v>137</v>
      </c>
      <c r="BE391" s="162">
        <f>IF(N391="základní",J391,0)</f>
        <v>40095</v>
      </c>
      <c r="BF391" s="162">
        <f>IF(N391="snížená",J391,0)</f>
        <v>0</v>
      </c>
      <c r="BG391" s="162">
        <f>IF(N391="zákl. přenesená",J391,0)</f>
        <v>0</v>
      </c>
      <c r="BH391" s="162">
        <f>IF(N391="sníž. přenesená",J391,0)</f>
        <v>0</v>
      </c>
      <c r="BI391" s="162">
        <f>IF(N391="nulová",J391,0)</f>
        <v>0</v>
      </c>
      <c r="BJ391" s="18" t="s">
        <v>81</v>
      </c>
      <c r="BK391" s="162">
        <f>ROUND(I391*H391,2)</f>
        <v>40095</v>
      </c>
      <c r="BL391" s="18" t="s">
        <v>257</v>
      </c>
      <c r="BM391" s="161" t="s">
        <v>477</v>
      </c>
    </row>
    <row r="392" spans="1:65" s="2" customFormat="1" ht="19.5" x14ac:dyDescent="0.2">
      <c r="A392" s="33"/>
      <c r="B392" s="34"/>
      <c r="C392" s="33"/>
      <c r="D392" s="163" t="s">
        <v>147</v>
      </c>
      <c r="E392" s="33"/>
      <c r="F392" s="164" t="s">
        <v>476</v>
      </c>
      <c r="G392" s="33"/>
      <c r="H392" s="33"/>
      <c r="I392" s="165"/>
      <c r="J392" s="33"/>
      <c r="K392" s="33"/>
      <c r="L392" s="34"/>
      <c r="M392" s="166"/>
      <c r="N392" s="167"/>
      <c r="O392" s="59"/>
      <c r="P392" s="59"/>
      <c r="Q392" s="59"/>
      <c r="R392" s="59"/>
      <c r="S392" s="59"/>
      <c r="T392" s="60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147</v>
      </c>
      <c r="AU392" s="18" t="s">
        <v>83</v>
      </c>
    </row>
    <row r="393" spans="1:65" s="2" customFormat="1" ht="29.25" x14ac:dyDescent="0.2">
      <c r="A393" s="33"/>
      <c r="B393" s="34"/>
      <c r="C393" s="33"/>
      <c r="D393" s="163" t="s">
        <v>448</v>
      </c>
      <c r="E393" s="33"/>
      <c r="F393" s="210" t="s">
        <v>478</v>
      </c>
      <c r="G393" s="33"/>
      <c r="H393" s="33"/>
      <c r="I393" s="165"/>
      <c r="J393" s="33"/>
      <c r="K393" s="33"/>
      <c r="L393" s="34"/>
      <c r="M393" s="166"/>
      <c r="N393" s="167"/>
      <c r="O393" s="59"/>
      <c r="P393" s="59"/>
      <c r="Q393" s="59"/>
      <c r="R393" s="59"/>
      <c r="S393" s="59"/>
      <c r="T393" s="60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8" t="s">
        <v>448</v>
      </c>
      <c r="AU393" s="18" t="s">
        <v>83</v>
      </c>
    </row>
    <row r="394" spans="1:65" s="14" customFormat="1" x14ac:dyDescent="0.2">
      <c r="B394" s="175"/>
      <c r="D394" s="163" t="s">
        <v>149</v>
      </c>
      <c r="F394" s="177" t="s">
        <v>377</v>
      </c>
      <c r="H394" s="178">
        <v>53.46</v>
      </c>
      <c r="I394" s="179"/>
      <c r="L394" s="175"/>
      <c r="M394" s="180"/>
      <c r="N394" s="181"/>
      <c r="O394" s="181"/>
      <c r="P394" s="181"/>
      <c r="Q394" s="181"/>
      <c r="R394" s="181"/>
      <c r="S394" s="181"/>
      <c r="T394" s="182"/>
      <c r="AT394" s="176" t="s">
        <v>149</v>
      </c>
      <c r="AU394" s="176" t="s">
        <v>83</v>
      </c>
      <c r="AV394" s="14" t="s">
        <v>83</v>
      </c>
      <c r="AW394" s="14" t="s">
        <v>3</v>
      </c>
      <c r="AX394" s="14" t="s">
        <v>81</v>
      </c>
      <c r="AY394" s="176" t="s">
        <v>137</v>
      </c>
    </row>
    <row r="395" spans="1:65" s="2" customFormat="1" ht="24.2" customHeight="1" x14ac:dyDescent="0.2">
      <c r="A395" s="33"/>
      <c r="B395" s="149"/>
      <c r="C395" s="150" t="s">
        <v>479</v>
      </c>
      <c r="D395" s="150" t="s">
        <v>140</v>
      </c>
      <c r="E395" s="151" t="s">
        <v>480</v>
      </c>
      <c r="F395" s="152" t="s">
        <v>481</v>
      </c>
      <c r="G395" s="153" t="s">
        <v>143</v>
      </c>
      <c r="H395" s="154">
        <v>48.6</v>
      </c>
      <c r="I395" s="155"/>
      <c r="J395" s="156">
        <f>ROUND(I395*H395,2)</f>
        <v>0</v>
      </c>
      <c r="K395" s="152" t="s">
        <v>144</v>
      </c>
      <c r="L395" s="34"/>
      <c r="M395" s="157" t="s">
        <v>1</v>
      </c>
      <c r="N395" s="158" t="s">
        <v>40</v>
      </c>
      <c r="O395" s="59"/>
      <c r="P395" s="159">
        <f>O395*H395</f>
        <v>0</v>
      </c>
      <c r="Q395" s="159">
        <v>0</v>
      </c>
      <c r="R395" s="159">
        <f>Q395*H395</f>
        <v>0</v>
      </c>
      <c r="S395" s="159">
        <v>0</v>
      </c>
      <c r="T395" s="16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1" t="s">
        <v>257</v>
      </c>
      <c r="AT395" s="161" t="s">
        <v>140</v>
      </c>
      <c r="AU395" s="161" t="s">
        <v>83</v>
      </c>
      <c r="AY395" s="18" t="s">
        <v>137</v>
      </c>
      <c r="BE395" s="162">
        <f>IF(N395="základní",J395,0)</f>
        <v>0</v>
      </c>
      <c r="BF395" s="162">
        <f>IF(N395="snížená",J395,0)</f>
        <v>0</v>
      </c>
      <c r="BG395" s="162">
        <f>IF(N395="zákl. přenesená",J395,0)</f>
        <v>0</v>
      </c>
      <c r="BH395" s="162">
        <f>IF(N395="sníž. přenesená",J395,0)</f>
        <v>0</v>
      </c>
      <c r="BI395" s="162">
        <f>IF(N395="nulová",J395,0)</f>
        <v>0</v>
      </c>
      <c r="BJ395" s="18" t="s">
        <v>81</v>
      </c>
      <c r="BK395" s="162">
        <f>ROUND(I395*H395,2)</f>
        <v>0</v>
      </c>
      <c r="BL395" s="18" t="s">
        <v>257</v>
      </c>
      <c r="BM395" s="161" t="s">
        <v>482</v>
      </c>
    </row>
    <row r="396" spans="1:65" s="2" customFormat="1" ht="19.5" x14ac:dyDescent="0.2">
      <c r="A396" s="33"/>
      <c r="B396" s="34"/>
      <c r="C396" s="33"/>
      <c r="D396" s="163" t="s">
        <v>147</v>
      </c>
      <c r="E396" s="33"/>
      <c r="F396" s="164" t="s">
        <v>483</v>
      </c>
      <c r="G396" s="33"/>
      <c r="H396" s="33"/>
      <c r="I396" s="165"/>
      <c r="J396" s="33"/>
      <c r="K396" s="33"/>
      <c r="L396" s="34"/>
      <c r="M396" s="166"/>
      <c r="N396" s="167"/>
      <c r="O396" s="59"/>
      <c r="P396" s="59"/>
      <c r="Q396" s="59"/>
      <c r="R396" s="59"/>
      <c r="S396" s="59"/>
      <c r="T396" s="60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147</v>
      </c>
      <c r="AU396" s="18" t="s">
        <v>83</v>
      </c>
    </row>
    <row r="397" spans="1:65" s="2" customFormat="1" ht="24.2" customHeight="1" x14ac:dyDescent="0.2">
      <c r="A397" s="33"/>
      <c r="B397" s="149"/>
      <c r="C397" s="150" t="s">
        <v>484</v>
      </c>
      <c r="D397" s="150" t="s">
        <v>140</v>
      </c>
      <c r="E397" s="151" t="s">
        <v>485</v>
      </c>
      <c r="F397" s="152" t="s">
        <v>486</v>
      </c>
      <c r="G397" s="153" t="s">
        <v>143</v>
      </c>
      <c r="H397" s="154">
        <v>48.6</v>
      </c>
      <c r="I397" s="155"/>
      <c r="J397" s="156">
        <f>ROUND(I397*H397,2)</f>
        <v>0</v>
      </c>
      <c r="K397" s="152" t="s">
        <v>144</v>
      </c>
      <c r="L397" s="34"/>
      <c r="M397" s="157" t="s">
        <v>1</v>
      </c>
      <c r="N397" s="158" t="s">
        <v>40</v>
      </c>
      <c r="O397" s="59"/>
      <c r="P397" s="159">
        <f>O397*H397</f>
        <v>0</v>
      </c>
      <c r="Q397" s="159">
        <v>1.5E-3</v>
      </c>
      <c r="R397" s="159">
        <f>Q397*H397</f>
        <v>7.2900000000000006E-2</v>
      </c>
      <c r="S397" s="159">
        <v>0</v>
      </c>
      <c r="T397" s="16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1" t="s">
        <v>257</v>
      </c>
      <c r="AT397" s="161" t="s">
        <v>140</v>
      </c>
      <c r="AU397" s="161" t="s">
        <v>83</v>
      </c>
      <c r="AY397" s="18" t="s">
        <v>137</v>
      </c>
      <c r="BE397" s="162">
        <f>IF(N397="základní",J397,0)</f>
        <v>0</v>
      </c>
      <c r="BF397" s="162">
        <f>IF(N397="snížená",J397,0)</f>
        <v>0</v>
      </c>
      <c r="BG397" s="162">
        <f>IF(N397="zákl. přenesená",J397,0)</f>
        <v>0</v>
      </c>
      <c r="BH397" s="162">
        <f>IF(N397="sníž. přenesená",J397,0)</f>
        <v>0</v>
      </c>
      <c r="BI397" s="162">
        <f>IF(N397="nulová",J397,0)</f>
        <v>0</v>
      </c>
      <c r="BJ397" s="18" t="s">
        <v>81</v>
      </c>
      <c r="BK397" s="162">
        <f>ROUND(I397*H397,2)</f>
        <v>0</v>
      </c>
      <c r="BL397" s="18" t="s">
        <v>257</v>
      </c>
      <c r="BM397" s="161" t="s">
        <v>487</v>
      </c>
    </row>
    <row r="398" spans="1:65" s="2" customFormat="1" x14ac:dyDescent="0.2">
      <c r="A398" s="33"/>
      <c r="B398" s="34"/>
      <c r="C398" s="33"/>
      <c r="D398" s="163" t="s">
        <v>147</v>
      </c>
      <c r="E398" s="33"/>
      <c r="F398" s="164" t="s">
        <v>488</v>
      </c>
      <c r="G398" s="33"/>
      <c r="H398" s="33"/>
      <c r="I398" s="165"/>
      <c r="J398" s="33"/>
      <c r="K398" s="33"/>
      <c r="L398" s="34"/>
      <c r="M398" s="166"/>
      <c r="N398" s="167"/>
      <c r="O398" s="59"/>
      <c r="P398" s="59"/>
      <c r="Q398" s="59"/>
      <c r="R398" s="59"/>
      <c r="S398" s="59"/>
      <c r="T398" s="60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8" t="s">
        <v>147</v>
      </c>
      <c r="AU398" s="18" t="s">
        <v>83</v>
      </c>
    </row>
    <row r="399" spans="1:65" s="2" customFormat="1" ht="39" x14ac:dyDescent="0.2">
      <c r="A399" s="33"/>
      <c r="B399" s="34"/>
      <c r="C399" s="33"/>
      <c r="D399" s="163" t="s">
        <v>448</v>
      </c>
      <c r="E399" s="33"/>
      <c r="F399" s="210" t="s">
        <v>489</v>
      </c>
      <c r="G399" s="33"/>
      <c r="H399" s="33"/>
      <c r="I399" s="165"/>
      <c r="J399" s="33"/>
      <c r="K399" s="33"/>
      <c r="L399" s="34"/>
      <c r="M399" s="166"/>
      <c r="N399" s="167"/>
      <c r="O399" s="59"/>
      <c r="P399" s="59"/>
      <c r="Q399" s="59"/>
      <c r="R399" s="59"/>
      <c r="S399" s="59"/>
      <c r="T399" s="60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8" t="s">
        <v>448</v>
      </c>
      <c r="AU399" s="18" t="s">
        <v>83</v>
      </c>
    </row>
    <row r="400" spans="1:65" s="2" customFormat="1" ht="14.45" customHeight="1" x14ac:dyDescent="0.2">
      <c r="A400" s="33"/>
      <c r="B400" s="149"/>
      <c r="C400" s="150" t="s">
        <v>490</v>
      </c>
      <c r="D400" s="150" t="s">
        <v>140</v>
      </c>
      <c r="E400" s="151" t="s">
        <v>491</v>
      </c>
      <c r="F400" s="152" t="s">
        <v>492</v>
      </c>
      <c r="G400" s="153" t="s">
        <v>381</v>
      </c>
      <c r="H400" s="154">
        <v>60.9</v>
      </c>
      <c r="I400" s="155"/>
      <c r="J400" s="156">
        <f>ROUND(I400*H400,2)</f>
        <v>0</v>
      </c>
      <c r="K400" s="152" t="s">
        <v>144</v>
      </c>
      <c r="L400" s="34"/>
      <c r="M400" s="157" t="s">
        <v>1</v>
      </c>
      <c r="N400" s="158" t="s">
        <v>40</v>
      </c>
      <c r="O400" s="59"/>
      <c r="P400" s="159">
        <f>O400*H400</f>
        <v>0</v>
      </c>
      <c r="Q400" s="159">
        <v>4.0000000000000002E-4</v>
      </c>
      <c r="R400" s="159">
        <f>Q400*H400</f>
        <v>2.436E-2</v>
      </c>
      <c r="S400" s="159">
        <v>0</v>
      </c>
      <c r="T400" s="16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1" t="s">
        <v>257</v>
      </c>
      <c r="AT400" s="161" t="s">
        <v>140</v>
      </c>
      <c r="AU400" s="161" t="s">
        <v>83</v>
      </c>
      <c r="AY400" s="18" t="s">
        <v>137</v>
      </c>
      <c r="BE400" s="162">
        <f>IF(N400="základní",J400,0)</f>
        <v>0</v>
      </c>
      <c r="BF400" s="162">
        <f>IF(N400="snížená",J400,0)</f>
        <v>0</v>
      </c>
      <c r="BG400" s="162">
        <f>IF(N400="zákl. přenesená",J400,0)</f>
        <v>0</v>
      </c>
      <c r="BH400" s="162">
        <f>IF(N400="sníž. přenesená",J400,0)</f>
        <v>0</v>
      </c>
      <c r="BI400" s="162">
        <f>IF(N400="nulová",J400,0)</f>
        <v>0</v>
      </c>
      <c r="BJ400" s="18" t="s">
        <v>81</v>
      </c>
      <c r="BK400" s="162">
        <f>ROUND(I400*H400,2)</f>
        <v>0</v>
      </c>
      <c r="BL400" s="18" t="s">
        <v>257</v>
      </c>
      <c r="BM400" s="161" t="s">
        <v>493</v>
      </c>
    </row>
    <row r="401" spans="1:65" s="2" customFormat="1" ht="19.5" x14ac:dyDescent="0.2">
      <c r="A401" s="33"/>
      <c r="B401" s="34"/>
      <c r="C401" s="33"/>
      <c r="D401" s="163" t="s">
        <v>147</v>
      </c>
      <c r="E401" s="33"/>
      <c r="F401" s="164" t="s">
        <v>494</v>
      </c>
      <c r="G401" s="33"/>
      <c r="H401" s="33"/>
      <c r="I401" s="165"/>
      <c r="J401" s="33"/>
      <c r="K401" s="33"/>
      <c r="L401" s="34"/>
      <c r="M401" s="166"/>
      <c r="N401" s="167"/>
      <c r="O401" s="59"/>
      <c r="P401" s="59"/>
      <c r="Q401" s="59"/>
      <c r="R401" s="59"/>
      <c r="S401" s="59"/>
      <c r="T401" s="60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147</v>
      </c>
      <c r="AU401" s="18" t="s">
        <v>83</v>
      </c>
    </row>
    <row r="402" spans="1:65" s="2" customFormat="1" ht="39" x14ac:dyDescent="0.2">
      <c r="A402" s="33"/>
      <c r="B402" s="34"/>
      <c r="C402" s="33"/>
      <c r="D402" s="163" t="s">
        <v>448</v>
      </c>
      <c r="E402" s="33"/>
      <c r="F402" s="210" t="s">
        <v>495</v>
      </c>
      <c r="G402" s="33"/>
      <c r="H402" s="33"/>
      <c r="I402" s="165"/>
      <c r="J402" s="33"/>
      <c r="K402" s="33"/>
      <c r="L402" s="34"/>
      <c r="M402" s="166"/>
      <c r="N402" s="167"/>
      <c r="O402" s="59"/>
      <c r="P402" s="59"/>
      <c r="Q402" s="59"/>
      <c r="R402" s="59"/>
      <c r="S402" s="59"/>
      <c r="T402" s="60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8" t="s">
        <v>448</v>
      </c>
      <c r="AU402" s="18" t="s">
        <v>83</v>
      </c>
    </row>
    <row r="403" spans="1:65" s="13" customFormat="1" x14ac:dyDescent="0.2">
      <c r="B403" s="168"/>
      <c r="D403" s="163" t="s">
        <v>149</v>
      </c>
      <c r="E403" s="169" t="s">
        <v>1</v>
      </c>
      <c r="F403" s="170" t="s">
        <v>159</v>
      </c>
      <c r="H403" s="169" t="s">
        <v>1</v>
      </c>
      <c r="I403" s="171"/>
      <c r="L403" s="168"/>
      <c r="M403" s="172"/>
      <c r="N403" s="173"/>
      <c r="O403" s="173"/>
      <c r="P403" s="173"/>
      <c r="Q403" s="173"/>
      <c r="R403" s="173"/>
      <c r="S403" s="173"/>
      <c r="T403" s="174"/>
      <c r="AT403" s="169" t="s">
        <v>149</v>
      </c>
      <c r="AU403" s="169" t="s">
        <v>83</v>
      </c>
      <c r="AV403" s="13" t="s">
        <v>81</v>
      </c>
      <c r="AW403" s="13" t="s">
        <v>32</v>
      </c>
      <c r="AX403" s="13" t="s">
        <v>75</v>
      </c>
      <c r="AY403" s="169" t="s">
        <v>137</v>
      </c>
    </row>
    <row r="404" spans="1:65" s="13" customFormat="1" x14ac:dyDescent="0.2">
      <c r="B404" s="168"/>
      <c r="D404" s="163" t="s">
        <v>149</v>
      </c>
      <c r="E404" s="169" t="s">
        <v>1</v>
      </c>
      <c r="F404" s="170" t="s">
        <v>496</v>
      </c>
      <c r="H404" s="169" t="s">
        <v>1</v>
      </c>
      <c r="I404" s="171"/>
      <c r="L404" s="168"/>
      <c r="M404" s="172"/>
      <c r="N404" s="173"/>
      <c r="O404" s="173"/>
      <c r="P404" s="173"/>
      <c r="Q404" s="173"/>
      <c r="R404" s="173"/>
      <c r="S404" s="173"/>
      <c r="T404" s="174"/>
      <c r="AT404" s="169" t="s">
        <v>149</v>
      </c>
      <c r="AU404" s="169" t="s">
        <v>83</v>
      </c>
      <c r="AV404" s="13" t="s">
        <v>81</v>
      </c>
      <c r="AW404" s="13" t="s">
        <v>32</v>
      </c>
      <c r="AX404" s="13" t="s">
        <v>75</v>
      </c>
      <c r="AY404" s="169" t="s">
        <v>137</v>
      </c>
    </row>
    <row r="405" spans="1:65" s="14" customFormat="1" x14ac:dyDescent="0.2">
      <c r="B405" s="175"/>
      <c r="D405" s="163" t="s">
        <v>149</v>
      </c>
      <c r="E405" s="176" t="s">
        <v>1</v>
      </c>
      <c r="F405" s="177" t="s">
        <v>497</v>
      </c>
      <c r="H405" s="178">
        <v>8.3000000000000007</v>
      </c>
      <c r="I405" s="179"/>
      <c r="L405" s="175"/>
      <c r="M405" s="180"/>
      <c r="N405" s="181"/>
      <c r="O405" s="181"/>
      <c r="P405" s="181"/>
      <c r="Q405" s="181"/>
      <c r="R405" s="181"/>
      <c r="S405" s="181"/>
      <c r="T405" s="182"/>
      <c r="AT405" s="176" t="s">
        <v>149</v>
      </c>
      <c r="AU405" s="176" t="s">
        <v>83</v>
      </c>
      <c r="AV405" s="14" t="s">
        <v>83</v>
      </c>
      <c r="AW405" s="14" t="s">
        <v>32</v>
      </c>
      <c r="AX405" s="14" t="s">
        <v>75</v>
      </c>
      <c r="AY405" s="176" t="s">
        <v>137</v>
      </c>
    </row>
    <row r="406" spans="1:65" s="14" customFormat="1" x14ac:dyDescent="0.2">
      <c r="B406" s="175"/>
      <c r="D406" s="163" t="s">
        <v>149</v>
      </c>
      <c r="E406" s="176" t="s">
        <v>1</v>
      </c>
      <c r="F406" s="177" t="s">
        <v>498</v>
      </c>
      <c r="H406" s="178">
        <v>5.0999999999999996</v>
      </c>
      <c r="I406" s="179"/>
      <c r="L406" s="175"/>
      <c r="M406" s="180"/>
      <c r="N406" s="181"/>
      <c r="O406" s="181"/>
      <c r="P406" s="181"/>
      <c r="Q406" s="181"/>
      <c r="R406" s="181"/>
      <c r="S406" s="181"/>
      <c r="T406" s="182"/>
      <c r="AT406" s="176" t="s">
        <v>149</v>
      </c>
      <c r="AU406" s="176" t="s">
        <v>83</v>
      </c>
      <c r="AV406" s="14" t="s">
        <v>83</v>
      </c>
      <c r="AW406" s="14" t="s">
        <v>32</v>
      </c>
      <c r="AX406" s="14" t="s">
        <v>75</v>
      </c>
      <c r="AY406" s="176" t="s">
        <v>137</v>
      </c>
    </row>
    <row r="407" spans="1:65" s="14" customFormat="1" x14ac:dyDescent="0.2">
      <c r="B407" s="175"/>
      <c r="D407" s="163" t="s">
        <v>149</v>
      </c>
      <c r="E407" s="176" t="s">
        <v>1</v>
      </c>
      <c r="F407" s="177" t="s">
        <v>499</v>
      </c>
      <c r="H407" s="178">
        <v>6.9</v>
      </c>
      <c r="I407" s="179"/>
      <c r="L407" s="175"/>
      <c r="M407" s="180"/>
      <c r="N407" s="181"/>
      <c r="O407" s="181"/>
      <c r="P407" s="181"/>
      <c r="Q407" s="181"/>
      <c r="R407" s="181"/>
      <c r="S407" s="181"/>
      <c r="T407" s="182"/>
      <c r="AT407" s="176" t="s">
        <v>149</v>
      </c>
      <c r="AU407" s="176" t="s">
        <v>83</v>
      </c>
      <c r="AV407" s="14" t="s">
        <v>83</v>
      </c>
      <c r="AW407" s="14" t="s">
        <v>32</v>
      </c>
      <c r="AX407" s="14" t="s">
        <v>75</v>
      </c>
      <c r="AY407" s="176" t="s">
        <v>137</v>
      </c>
    </row>
    <row r="408" spans="1:65" s="15" customFormat="1" x14ac:dyDescent="0.2">
      <c r="B408" s="183"/>
      <c r="D408" s="163" t="s">
        <v>149</v>
      </c>
      <c r="E408" s="184" t="s">
        <v>1</v>
      </c>
      <c r="F408" s="185" t="s">
        <v>168</v>
      </c>
      <c r="H408" s="186">
        <v>20.3</v>
      </c>
      <c r="I408" s="187"/>
      <c r="L408" s="183"/>
      <c r="M408" s="188"/>
      <c r="N408" s="189"/>
      <c r="O408" s="189"/>
      <c r="P408" s="189"/>
      <c r="Q408" s="189"/>
      <c r="R408" s="189"/>
      <c r="S408" s="189"/>
      <c r="T408" s="190"/>
      <c r="AT408" s="184" t="s">
        <v>149</v>
      </c>
      <c r="AU408" s="184" t="s">
        <v>83</v>
      </c>
      <c r="AV408" s="15" t="s">
        <v>138</v>
      </c>
      <c r="AW408" s="15" t="s">
        <v>32</v>
      </c>
      <c r="AX408" s="15" t="s">
        <v>75</v>
      </c>
      <c r="AY408" s="184" t="s">
        <v>137</v>
      </c>
    </row>
    <row r="409" spans="1:65" s="13" customFormat="1" x14ac:dyDescent="0.2">
      <c r="B409" s="168"/>
      <c r="D409" s="163" t="s">
        <v>149</v>
      </c>
      <c r="E409" s="169" t="s">
        <v>1</v>
      </c>
      <c r="F409" s="170" t="s">
        <v>169</v>
      </c>
      <c r="H409" s="169" t="s">
        <v>1</v>
      </c>
      <c r="I409" s="171"/>
      <c r="L409" s="168"/>
      <c r="M409" s="172"/>
      <c r="N409" s="173"/>
      <c r="O409" s="173"/>
      <c r="P409" s="173"/>
      <c r="Q409" s="173"/>
      <c r="R409" s="173"/>
      <c r="S409" s="173"/>
      <c r="T409" s="174"/>
      <c r="AT409" s="169" t="s">
        <v>149</v>
      </c>
      <c r="AU409" s="169" t="s">
        <v>83</v>
      </c>
      <c r="AV409" s="13" t="s">
        <v>81</v>
      </c>
      <c r="AW409" s="13" t="s">
        <v>32</v>
      </c>
      <c r="AX409" s="13" t="s">
        <v>75</v>
      </c>
      <c r="AY409" s="169" t="s">
        <v>137</v>
      </c>
    </row>
    <row r="410" spans="1:65" s="14" customFormat="1" x14ac:dyDescent="0.2">
      <c r="B410" s="175"/>
      <c r="D410" s="163" t="s">
        <v>149</v>
      </c>
      <c r="E410" s="176" t="s">
        <v>1</v>
      </c>
      <c r="F410" s="177" t="s">
        <v>500</v>
      </c>
      <c r="H410" s="178">
        <v>60.9</v>
      </c>
      <c r="I410" s="179"/>
      <c r="L410" s="175"/>
      <c r="M410" s="180"/>
      <c r="N410" s="181"/>
      <c r="O410" s="181"/>
      <c r="P410" s="181"/>
      <c r="Q410" s="181"/>
      <c r="R410" s="181"/>
      <c r="S410" s="181"/>
      <c r="T410" s="182"/>
      <c r="AT410" s="176" t="s">
        <v>149</v>
      </c>
      <c r="AU410" s="176" t="s">
        <v>83</v>
      </c>
      <c r="AV410" s="14" t="s">
        <v>83</v>
      </c>
      <c r="AW410" s="14" t="s">
        <v>32</v>
      </c>
      <c r="AX410" s="14" t="s">
        <v>81</v>
      </c>
      <c r="AY410" s="176" t="s">
        <v>137</v>
      </c>
    </row>
    <row r="411" spans="1:65" s="2" customFormat="1" ht="24.2" customHeight="1" x14ac:dyDescent="0.2">
      <c r="A411" s="33"/>
      <c r="B411" s="149"/>
      <c r="C411" s="150" t="s">
        <v>501</v>
      </c>
      <c r="D411" s="150" t="s">
        <v>140</v>
      </c>
      <c r="E411" s="151" t="s">
        <v>502</v>
      </c>
      <c r="F411" s="152" t="s">
        <v>503</v>
      </c>
      <c r="G411" s="153" t="s">
        <v>394</v>
      </c>
      <c r="H411" s="209"/>
      <c r="I411" s="155"/>
      <c r="J411" s="156">
        <f>ROUND(I411*H411,2)</f>
        <v>0</v>
      </c>
      <c r="K411" s="152" t="s">
        <v>144</v>
      </c>
      <c r="L411" s="34"/>
      <c r="M411" s="157" t="s">
        <v>1</v>
      </c>
      <c r="N411" s="158" t="s">
        <v>40</v>
      </c>
      <c r="O411" s="59"/>
      <c r="P411" s="159">
        <f>O411*H411</f>
        <v>0</v>
      </c>
      <c r="Q411" s="159">
        <v>0</v>
      </c>
      <c r="R411" s="159">
        <f>Q411*H411</f>
        <v>0</v>
      </c>
      <c r="S411" s="159">
        <v>0</v>
      </c>
      <c r="T411" s="16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1" t="s">
        <v>257</v>
      </c>
      <c r="AT411" s="161" t="s">
        <v>140</v>
      </c>
      <c r="AU411" s="161" t="s">
        <v>83</v>
      </c>
      <c r="AY411" s="18" t="s">
        <v>137</v>
      </c>
      <c r="BE411" s="162">
        <f>IF(N411="základní",J411,0)</f>
        <v>0</v>
      </c>
      <c r="BF411" s="162">
        <f>IF(N411="snížená",J411,0)</f>
        <v>0</v>
      </c>
      <c r="BG411" s="162">
        <f>IF(N411="zákl. přenesená",J411,0)</f>
        <v>0</v>
      </c>
      <c r="BH411" s="162">
        <f>IF(N411="sníž. přenesená",J411,0)</f>
        <v>0</v>
      </c>
      <c r="BI411" s="162">
        <f>IF(N411="nulová",J411,0)</f>
        <v>0</v>
      </c>
      <c r="BJ411" s="18" t="s">
        <v>81</v>
      </c>
      <c r="BK411" s="162">
        <f>ROUND(I411*H411,2)</f>
        <v>0</v>
      </c>
      <c r="BL411" s="18" t="s">
        <v>257</v>
      </c>
      <c r="BM411" s="161" t="s">
        <v>504</v>
      </c>
    </row>
    <row r="412" spans="1:65" s="2" customFormat="1" ht="29.25" x14ac:dyDescent="0.2">
      <c r="A412" s="33"/>
      <c r="B412" s="34"/>
      <c r="C412" s="33"/>
      <c r="D412" s="163" t="s">
        <v>147</v>
      </c>
      <c r="E412" s="33"/>
      <c r="F412" s="164" t="s">
        <v>505</v>
      </c>
      <c r="G412" s="33"/>
      <c r="H412" s="33"/>
      <c r="I412" s="165"/>
      <c r="J412" s="33"/>
      <c r="K412" s="33"/>
      <c r="L412" s="34"/>
      <c r="M412" s="166"/>
      <c r="N412" s="167"/>
      <c r="O412" s="59"/>
      <c r="P412" s="59"/>
      <c r="Q412" s="59"/>
      <c r="R412" s="59"/>
      <c r="S412" s="59"/>
      <c r="T412" s="60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8" t="s">
        <v>147</v>
      </c>
      <c r="AU412" s="18" t="s">
        <v>83</v>
      </c>
    </row>
    <row r="413" spans="1:65" s="12" customFormat="1" ht="22.9" customHeight="1" x14ac:dyDescent="0.2">
      <c r="B413" s="136"/>
      <c r="D413" s="137" t="s">
        <v>74</v>
      </c>
      <c r="E413" s="147" t="s">
        <v>506</v>
      </c>
      <c r="F413" s="147" t="s">
        <v>507</v>
      </c>
      <c r="I413" s="139"/>
      <c r="J413" s="148">
        <f>BK413</f>
        <v>126548.8</v>
      </c>
      <c r="L413" s="136"/>
      <c r="M413" s="141"/>
      <c r="N413" s="142"/>
      <c r="O413" s="142"/>
      <c r="P413" s="143">
        <f>SUM(P414:P466)</f>
        <v>0</v>
      </c>
      <c r="Q413" s="142"/>
      <c r="R413" s="143">
        <f>SUM(R414:R466)</f>
        <v>3.4020097499999995</v>
      </c>
      <c r="S413" s="142"/>
      <c r="T413" s="144">
        <f>SUM(T414:T466)</f>
        <v>5.0898815999999991</v>
      </c>
      <c r="AR413" s="137" t="s">
        <v>83</v>
      </c>
      <c r="AT413" s="145" t="s">
        <v>74</v>
      </c>
      <c r="AU413" s="145" t="s">
        <v>81</v>
      </c>
      <c r="AY413" s="137" t="s">
        <v>137</v>
      </c>
      <c r="BK413" s="146">
        <f>SUM(BK414:BK466)</f>
        <v>126548.8</v>
      </c>
    </row>
    <row r="414" spans="1:65" s="2" customFormat="1" ht="14.45" customHeight="1" x14ac:dyDescent="0.2">
      <c r="A414" s="33"/>
      <c r="B414" s="149"/>
      <c r="C414" s="150" t="s">
        <v>508</v>
      </c>
      <c r="D414" s="150" t="s">
        <v>140</v>
      </c>
      <c r="E414" s="151" t="s">
        <v>509</v>
      </c>
      <c r="F414" s="152" t="s">
        <v>510</v>
      </c>
      <c r="G414" s="153" t="s">
        <v>381</v>
      </c>
      <c r="H414" s="154">
        <v>60.9</v>
      </c>
      <c r="I414" s="155"/>
      <c r="J414" s="156">
        <f>ROUND(I414*H414,2)</f>
        <v>0</v>
      </c>
      <c r="K414" s="152" t="s">
        <v>1</v>
      </c>
      <c r="L414" s="34"/>
      <c r="M414" s="157" t="s">
        <v>1</v>
      </c>
      <c r="N414" s="158" t="s">
        <v>40</v>
      </c>
      <c r="O414" s="59"/>
      <c r="P414" s="159">
        <f>O414*H414</f>
        <v>0</v>
      </c>
      <c r="Q414" s="159">
        <v>0</v>
      </c>
      <c r="R414" s="159">
        <f>Q414*H414</f>
        <v>0</v>
      </c>
      <c r="S414" s="159">
        <v>0</v>
      </c>
      <c r="T414" s="160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1" t="s">
        <v>257</v>
      </c>
      <c r="AT414" s="161" t="s">
        <v>140</v>
      </c>
      <c r="AU414" s="161" t="s">
        <v>83</v>
      </c>
      <c r="AY414" s="18" t="s">
        <v>137</v>
      </c>
      <c r="BE414" s="162">
        <f>IF(N414="základní",J414,0)</f>
        <v>0</v>
      </c>
      <c r="BF414" s="162">
        <f>IF(N414="snížená",J414,0)</f>
        <v>0</v>
      </c>
      <c r="BG414" s="162">
        <f>IF(N414="zákl. přenesená",J414,0)</f>
        <v>0</v>
      </c>
      <c r="BH414" s="162">
        <f>IF(N414="sníž. přenesená",J414,0)</f>
        <v>0</v>
      </c>
      <c r="BI414" s="162">
        <f>IF(N414="nulová",J414,0)</f>
        <v>0</v>
      </c>
      <c r="BJ414" s="18" t="s">
        <v>81</v>
      </c>
      <c r="BK414" s="162">
        <f>ROUND(I414*H414,2)</f>
        <v>0</v>
      </c>
      <c r="BL414" s="18" t="s">
        <v>257</v>
      </c>
      <c r="BM414" s="161" t="s">
        <v>511</v>
      </c>
    </row>
    <row r="415" spans="1:65" s="2" customFormat="1" x14ac:dyDescent="0.2">
      <c r="A415" s="33"/>
      <c r="B415" s="34"/>
      <c r="C415" s="33"/>
      <c r="D415" s="163" t="s">
        <v>147</v>
      </c>
      <c r="E415" s="33"/>
      <c r="F415" s="164" t="s">
        <v>510</v>
      </c>
      <c r="G415" s="33"/>
      <c r="H415" s="33"/>
      <c r="I415" s="165"/>
      <c r="J415" s="33"/>
      <c r="K415" s="33"/>
      <c r="L415" s="34"/>
      <c r="M415" s="166"/>
      <c r="N415" s="167"/>
      <c r="O415" s="59"/>
      <c r="P415" s="59"/>
      <c r="Q415" s="59"/>
      <c r="R415" s="59"/>
      <c r="S415" s="59"/>
      <c r="T415" s="60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8" t="s">
        <v>147</v>
      </c>
      <c r="AU415" s="18" t="s">
        <v>83</v>
      </c>
    </row>
    <row r="416" spans="1:65" s="13" customFormat="1" x14ac:dyDescent="0.2">
      <c r="B416" s="168"/>
      <c r="D416" s="163" t="s">
        <v>149</v>
      </c>
      <c r="E416" s="169" t="s">
        <v>1</v>
      </c>
      <c r="F416" s="170" t="s">
        <v>159</v>
      </c>
      <c r="H416" s="169" t="s">
        <v>1</v>
      </c>
      <c r="I416" s="171"/>
      <c r="L416" s="168"/>
      <c r="M416" s="172"/>
      <c r="N416" s="173"/>
      <c r="O416" s="173"/>
      <c r="P416" s="173"/>
      <c r="Q416" s="173"/>
      <c r="R416" s="173"/>
      <c r="S416" s="173"/>
      <c r="T416" s="174"/>
      <c r="AT416" s="169" t="s">
        <v>149</v>
      </c>
      <c r="AU416" s="169" t="s">
        <v>83</v>
      </c>
      <c r="AV416" s="13" t="s">
        <v>81</v>
      </c>
      <c r="AW416" s="13" t="s">
        <v>32</v>
      </c>
      <c r="AX416" s="13" t="s">
        <v>75</v>
      </c>
      <c r="AY416" s="169" t="s">
        <v>137</v>
      </c>
    </row>
    <row r="417" spans="1:65" s="13" customFormat="1" x14ac:dyDescent="0.2">
      <c r="B417" s="168"/>
      <c r="D417" s="163" t="s">
        <v>149</v>
      </c>
      <c r="E417" s="169" t="s">
        <v>1</v>
      </c>
      <c r="F417" s="170" t="s">
        <v>496</v>
      </c>
      <c r="H417" s="169" t="s">
        <v>1</v>
      </c>
      <c r="I417" s="171"/>
      <c r="L417" s="168"/>
      <c r="M417" s="172"/>
      <c r="N417" s="173"/>
      <c r="O417" s="173"/>
      <c r="P417" s="173"/>
      <c r="Q417" s="173"/>
      <c r="R417" s="173"/>
      <c r="S417" s="173"/>
      <c r="T417" s="174"/>
      <c r="AT417" s="169" t="s">
        <v>149</v>
      </c>
      <c r="AU417" s="169" t="s">
        <v>83</v>
      </c>
      <c r="AV417" s="13" t="s">
        <v>81</v>
      </c>
      <c r="AW417" s="13" t="s">
        <v>32</v>
      </c>
      <c r="AX417" s="13" t="s">
        <v>75</v>
      </c>
      <c r="AY417" s="169" t="s">
        <v>137</v>
      </c>
    </row>
    <row r="418" spans="1:65" s="14" customFormat="1" x14ac:dyDescent="0.2">
      <c r="B418" s="175"/>
      <c r="D418" s="163" t="s">
        <v>149</v>
      </c>
      <c r="E418" s="176" t="s">
        <v>1</v>
      </c>
      <c r="F418" s="177" t="s">
        <v>497</v>
      </c>
      <c r="H418" s="178">
        <v>8.3000000000000007</v>
      </c>
      <c r="I418" s="179"/>
      <c r="L418" s="175"/>
      <c r="M418" s="180"/>
      <c r="N418" s="181"/>
      <c r="O418" s="181"/>
      <c r="P418" s="181"/>
      <c r="Q418" s="181"/>
      <c r="R418" s="181"/>
      <c r="S418" s="181"/>
      <c r="T418" s="182"/>
      <c r="AT418" s="176" t="s">
        <v>149</v>
      </c>
      <c r="AU418" s="176" t="s">
        <v>83</v>
      </c>
      <c r="AV418" s="14" t="s">
        <v>83</v>
      </c>
      <c r="AW418" s="14" t="s">
        <v>32</v>
      </c>
      <c r="AX418" s="14" t="s">
        <v>75</v>
      </c>
      <c r="AY418" s="176" t="s">
        <v>137</v>
      </c>
    </row>
    <row r="419" spans="1:65" s="14" customFormat="1" x14ac:dyDescent="0.2">
      <c r="B419" s="175"/>
      <c r="D419" s="163" t="s">
        <v>149</v>
      </c>
      <c r="E419" s="176" t="s">
        <v>1</v>
      </c>
      <c r="F419" s="177" t="s">
        <v>498</v>
      </c>
      <c r="H419" s="178">
        <v>5.0999999999999996</v>
      </c>
      <c r="I419" s="179"/>
      <c r="L419" s="175"/>
      <c r="M419" s="180"/>
      <c r="N419" s="181"/>
      <c r="O419" s="181"/>
      <c r="P419" s="181"/>
      <c r="Q419" s="181"/>
      <c r="R419" s="181"/>
      <c r="S419" s="181"/>
      <c r="T419" s="182"/>
      <c r="AT419" s="176" t="s">
        <v>149</v>
      </c>
      <c r="AU419" s="176" t="s">
        <v>83</v>
      </c>
      <c r="AV419" s="14" t="s">
        <v>83</v>
      </c>
      <c r="AW419" s="14" t="s">
        <v>32</v>
      </c>
      <c r="AX419" s="14" t="s">
        <v>75</v>
      </c>
      <c r="AY419" s="176" t="s">
        <v>137</v>
      </c>
    </row>
    <row r="420" spans="1:65" s="14" customFormat="1" x14ac:dyDescent="0.2">
      <c r="B420" s="175"/>
      <c r="D420" s="163" t="s">
        <v>149</v>
      </c>
      <c r="E420" s="176" t="s">
        <v>1</v>
      </c>
      <c r="F420" s="177" t="s">
        <v>499</v>
      </c>
      <c r="H420" s="178">
        <v>6.9</v>
      </c>
      <c r="I420" s="179"/>
      <c r="L420" s="175"/>
      <c r="M420" s="180"/>
      <c r="N420" s="181"/>
      <c r="O420" s="181"/>
      <c r="P420" s="181"/>
      <c r="Q420" s="181"/>
      <c r="R420" s="181"/>
      <c r="S420" s="181"/>
      <c r="T420" s="182"/>
      <c r="AT420" s="176" t="s">
        <v>149</v>
      </c>
      <c r="AU420" s="176" t="s">
        <v>83</v>
      </c>
      <c r="AV420" s="14" t="s">
        <v>83</v>
      </c>
      <c r="AW420" s="14" t="s">
        <v>32</v>
      </c>
      <c r="AX420" s="14" t="s">
        <v>75</v>
      </c>
      <c r="AY420" s="176" t="s">
        <v>137</v>
      </c>
    </row>
    <row r="421" spans="1:65" s="15" customFormat="1" x14ac:dyDescent="0.2">
      <c r="B421" s="183"/>
      <c r="D421" s="163" t="s">
        <v>149</v>
      </c>
      <c r="E421" s="184" t="s">
        <v>1</v>
      </c>
      <c r="F421" s="185" t="s">
        <v>168</v>
      </c>
      <c r="H421" s="186">
        <v>20.3</v>
      </c>
      <c r="I421" s="187"/>
      <c r="L421" s="183"/>
      <c r="M421" s="188"/>
      <c r="N421" s="189"/>
      <c r="O421" s="189"/>
      <c r="P421" s="189"/>
      <c r="Q421" s="189"/>
      <c r="R421" s="189"/>
      <c r="S421" s="189"/>
      <c r="T421" s="190"/>
      <c r="AT421" s="184" t="s">
        <v>149</v>
      </c>
      <c r="AU421" s="184" t="s">
        <v>83</v>
      </c>
      <c r="AV421" s="15" t="s">
        <v>138</v>
      </c>
      <c r="AW421" s="15" t="s">
        <v>32</v>
      </c>
      <c r="AX421" s="15" t="s">
        <v>75</v>
      </c>
      <c r="AY421" s="184" t="s">
        <v>137</v>
      </c>
    </row>
    <row r="422" spans="1:65" s="13" customFormat="1" x14ac:dyDescent="0.2">
      <c r="B422" s="168"/>
      <c r="D422" s="163" t="s">
        <v>149</v>
      </c>
      <c r="E422" s="169" t="s">
        <v>1</v>
      </c>
      <c r="F422" s="170" t="s">
        <v>169</v>
      </c>
      <c r="H422" s="169" t="s">
        <v>1</v>
      </c>
      <c r="I422" s="171"/>
      <c r="L422" s="168"/>
      <c r="M422" s="172"/>
      <c r="N422" s="173"/>
      <c r="O422" s="173"/>
      <c r="P422" s="173"/>
      <c r="Q422" s="173"/>
      <c r="R422" s="173"/>
      <c r="S422" s="173"/>
      <c r="T422" s="174"/>
      <c r="AT422" s="169" t="s">
        <v>149</v>
      </c>
      <c r="AU422" s="169" t="s">
        <v>83</v>
      </c>
      <c r="AV422" s="13" t="s">
        <v>81</v>
      </c>
      <c r="AW422" s="13" t="s">
        <v>32</v>
      </c>
      <c r="AX422" s="13" t="s">
        <v>75</v>
      </c>
      <c r="AY422" s="169" t="s">
        <v>137</v>
      </c>
    </row>
    <row r="423" spans="1:65" s="14" customFormat="1" x14ac:dyDescent="0.2">
      <c r="B423" s="175"/>
      <c r="D423" s="163" t="s">
        <v>149</v>
      </c>
      <c r="E423" s="176" t="s">
        <v>1</v>
      </c>
      <c r="F423" s="177" t="s">
        <v>500</v>
      </c>
      <c r="H423" s="178">
        <v>60.9</v>
      </c>
      <c r="I423" s="179"/>
      <c r="L423" s="175"/>
      <c r="M423" s="180"/>
      <c r="N423" s="181"/>
      <c r="O423" s="181"/>
      <c r="P423" s="181"/>
      <c r="Q423" s="181"/>
      <c r="R423" s="181"/>
      <c r="S423" s="181"/>
      <c r="T423" s="182"/>
      <c r="AT423" s="176" t="s">
        <v>149</v>
      </c>
      <c r="AU423" s="176" t="s">
        <v>83</v>
      </c>
      <c r="AV423" s="14" t="s">
        <v>83</v>
      </c>
      <c r="AW423" s="14" t="s">
        <v>32</v>
      </c>
      <c r="AX423" s="14" t="s">
        <v>81</v>
      </c>
      <c r="AY423" s="176" t="s">
        <v>137</v>
      </c>
    </row>
    <row r="424" spans="1:65" s="2" customFormat="1" ht="14.45" customHeight="1" x14ac:dyDescent="0.2">
      <c r="A424" s="33"/>
      <c r="B424" s="149"/>
      <c r="C424" s="150" t="s">
        <v>512</v>
      </c>
      <c r="D424" s="150" t="s">
        <v>140</v>
      </c>
      <c r="E424" s="151" t="s">
        <v>513</v>
      </c>
      <c r="F424" s="152" t="s">
        <v>514</v>
      </c>
      <c r="G424" s="153" t="s">
        <v>143</v>
      </c>
      <c r="H424" s="154">
        <v>164.34899999999999</v>
      </c>
      <c r="I424" s="155"/>
      <c r="J424" s="156">
        <f>ROUND(I424*H424,2)</f>
        <v>0</v>
      </c>
      <c r="K424" s="152" t="s">
        <v>144</v>
      </c>
      <c r="L424" s="34"/>
      <c r="M424" s="157" t="s">
        <v>1</v>
      </c>
      <c r="N424" s="158" t="s">
        <v>40</v>
      </c>
      <c r="O424" s="59"/>
      <c r="P424" s="159">
        <f>O424*H424</f>
        <v>0</v>
      </c>
      <c r="Q424" s="159">
        <v>2.9999999999999997E-4</v>
      </c>
      <c r="R424" s="159">
        <f>Q424*H424</f>
        <v>4.9304699999999993E-2</v>
      </c>
      <c r="S424" s="159">
        <v>0</v>
      </c>
      <c r="T424" s="160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1" t="s">
        <v>257</v>
      </c>
      <c r="AT424" s="161" t="s">
        <v>140</v>
      </c>
      <c r="AU424" s="161" t="s">
        <v>83</v>
      </c>
      <c r="AY424" s="18" t="s">
        <v>137</v>
      </c>
      <c r="BE424" s="162">
        <f>IF(N424="základní",J424,0)</f>
        <v>0</v>
      </c>
      <c r="BF424" s="162">
        <f>IF(N424="snížená",J424,0)</f>
        <v>0</v>
      </c>
      <c r="BG424" s="162">
        <f>IF(N424="zákl. přenesená",J424,0)</f>
        <v>0</v>
      </c>
      <c r="BH424" s="162">
        <f>IF(N424="sníž. přenesená",J424,0)</f>
        <v>0</v>
      </c>
      <c r="BI424" s="162">
        <f>IF(N424="nulová",J424,0)</f>
        <v>0</v>
      </c>
      <c r="BJ424" s="18" t="s">
        <v>81</v>
      </c>
      <c r="BK424" s="162">
        <f>ROUND(I424*H424,2)</f>
        <v>0</v>
      </c>
      <c r="BL424" s="18" t="s">
        <v>257</v>
      </c>
      <c r="BM424" s="161" t="s">
        <v>515</v>
      </c>
    </row>
    <row r="425" spans="1:65" s="2" customFormat="1" ht="19.5" x14ac:dyDescent="0.2">
      <c r="A425" s="33"/>
      <c r="B425" s="34"/>
      <c r="C425" s="33"/>
      <c r="D425" s="163" t="s">
        <v>147</v>
      </c>
      <c r="E425" s="33"/>
      <c r="F425" s="164" t="s">
        <v>516</v>
      </c>
      <c r="G425" s="33"/>
      <c r="H425" s="33"/>
      <c r="I425" s="165"/>
      <c r="J425" s="33"/>
      <c r="K425" s="33"/>
      <c r="L425" s="34"/>
      <c r="M425" s="166"/>
      <c r="N425" s="167"/>
      <c r="O425" s="59"/>
      <c r="P425" s="59"/>
      <c r="Q425" s="59"/>
      <c r="R425" s="59"/>
      <c r="S425" s="59"/>
      <c r="T425" s="60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8" t="s">
        <v>147</v>
      </c>
      <c r="AU425" s="18" t="s">
        <v>83</v>
      </c>
    </row>
    <row r="426" spans="1:65" s="2" customFormat="1" ht="24.2" customHeight="1" x14ac:dyDescent="0.2">
      <c r="A426" s="33"/>
      <c r="B426" s="149"/>
      <c r="C426" s="150" t="s">
        <v>517</v>
      </c>
      <c r="D426" s="150" t="s">
        <v>140</v>
      </c>
      <c r="E426" s="151" t="s">
        <v>518</v>
      </c>
      <c r="F426" s="152" t="s">
        <v>519</v>
      </c>
      <c r="G426" s="153" t="s">
        <v>143</v>
      </c>
      <c r="H426" s="154">
        <v>15</v>
      </c>
      <c r="I426" s="155"/>
      <c r="J426" s="156">
        <f>ROUND(I426*H426,2)</f>
        <v>0</v>
      </c>
      <c r="K426" s="152" t="s">
        <v>144</v>
      </c>
      <c r="L426" s="34"/>
      <c r="M426" s="157" t="s">
        <v>1</v>
      </c>
      <c r="N426" s="158" t="s">
        <v>40</v>
      </c>
      <c r="O426" s="59"/>
      <c r="P426" s="159">
        <f>O426*H426</f>
        <v>0</v>
      </c>
      <c r="Q426" s="159">
        <v>1.5E-3</v>
      </c>
      <c r="R426" s="159">
        <f>Q426*H426</f>
        <v>2.2499999999999999E-2</v>
      </c>
      <c r="S426" s="159">
        <v>0</v>
      </c>
      <c r="T426" s="160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1" t="s">
        <v>257</v>
      </c>
      <c r="AT426" s="161" t="s">
        <v>140</v>
      </c>
      <c r="AU426" s="161" t="s">
        <v>83</v>
      </c>
      <c r="AY426" s="18" t="s">
        <v>137</v>
      </c>
      <c r="BE426" s="162">
        <f>IF(N426="základní",J426,0)</f>
        <v>0</v>
      </c>
      <c r="BF426" s="162">
        <f>IF(N426="snížená",J426,0)</f>
        <v>0</v>
      </c>
      <c r="BG426" s="162">
        <f>IF(N426="zákl. přenesená",J426,0)</f>
        <v>0</v>
      </c>
      <c r="BH426" s="162">
        <f>IF(N426="sníž. přenesená",J426,0)</f>
        <v>0</v>
      </c>
      <c r="BI426" s="162">
        <f>IF(N426="nulová",J426,0)</f>
        <v>0</v>
      </c>
      <c r="BJ426" s="18" t="s">
        <v>81</v>
      </c>
      <c r="BK426" s="162">
        <f>ROUND(I426*H426,2)</f>
        <v>0</v>
      </c>
      <c r="BL426" s="18" t="s">
        <v>257</v>
      </c>
      <c r="BM426" s="161" t="s">
        <v>520</v>
      </c>
    </row>
    <row r="427" spans="1:65" s="2" customFormat="1" ht="19.5" x14ac:dyDescent="0.2">
      <c r="A427" s="33"/>
      <c r="B427" s="34"/>
      <c r="C427" s="33"/>
      <c r="D427" s="163" t="s">
        <v>147</v>
      </c>
      <c r="E427" s="33"/>
      <c r="F427" s="164" t="s">
        <v>521</v>
      </c>
      <c r="G427" s="33"/>
      <c r="H427" s="33"/>
      <c r="I427" s="165"/>
      <c r="J427" s="33"/>
      <c r="K427" s="33"/>
      <c r="L427" s="34"/>
      <c r="M427" s="166"/>
      <c r="N427" s="167"/>
      <c r="O427" s="59"/>
      <c r="P427" s="59"/>
      <c r="Q427" s="59"/>
      <c r="R427" s="59"/>
      <c r="S427" s="59"/>
      <c r="T427" s="60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147</v>
      </c>
      <c r="AU427" s="18" t="s">
        <v>83</v>
      </c>
    </row>
    <row r="428" spans="1:65" s="13" customFormat="1" x14ac:dyDescent="0.2">
      <c r="B428" s="168"/>
      <c r="D428" s="163" t="s">
        <v>149</v>
      </c>
      <c r="E428" s="169" t="s">
        <v>1</v>
      </c>
      <c r="F428" s="170" t="s">
        <v>522</v>
      </c>
      <c r="H428" s="169" t="s">
        <v>1</v>
      </c>
      <c r="I428" s="171"/>
      <c r="L428" s="168"/>
      <c r="M428" s="172"/>
      <c r="N428" s="173"/>
      <c r="O428" s="173"/>
      <c r="P428" s="173"/>
      <c r="Q428" s="173"/>
      <c r="R428" s="173"/>
      <c r="S428" s="173"/>
      <c r="T428" s="174"/>
      <c r="AT428" s="169" t="s">
        <v>149</v>
      </c>
      <c r="AU428" s="169" t="s">
        <v>83</v>
      </c>
      <c r="AV428" s="13" t="s">
        <v>81</v>
      </c>
      <c r="AW428" s="13" t="s">
        <v>32</v>
      </c>
      <c r="AX428" s="13" t="s">
        <v>75</v>
      </c>
      <c r="AY428" s="169" t="s">
        <v>137</v>
      </c>
    </row>
    <row r="429" spans="1:65" s="14" customFormat="1" x14ac:dyDescent="0.2">
      <c r="B429" s="175"/>
      <c r="D429" s="163" t="s">
        <v>149</v>
      </c>
      <c r="E429" s="176" t="s">
        <v>1</v>
      </c>
      <c r="F429" s="177" t="s">
        <v>8</v>
      </c>
      <c r="H429" s="178">
        <v>15</v>
      </c>
      <c r="I429" s="179"/>
      <c r="L429" s="175"/>
      <c r="M429" s="180"/>
      <c r="N429" s="181"/>
      <c r="O429" s="181"/>
      <c r="P429" s="181"/>
      <c r="Q429" s="181"/>
      <c r="R429" s="181"/>
      <c r="S429" s="181"/>
      <c r="T429" s="182"/>
      <c r="AT429" s="176" t="s">
        <v>149</v>
      </c>
      <c r="AU429" s="176" t="s">
        <v>83</v>
      </c>
      <c r="AV429" s="14" t="s">
        <v>83</v>
      </c>
      <c r="AW429" s="14" t="s">
        <v>32</v>
      </c>
      <c r="AX429" s="14" t="s">
        <v>81</v>
      </c>
      <c r="AY429" s="176" t="s">
        <v>137</v>
      </c>
    </row>
    <row r="430" spans="1:65" s="2" customFormat="1" ht="24.2" customHeight="1" x14ac:dyDescent="0.2">
      <c r="A430" s="33"/>
      <c r="B430" s="149"/>
      <c r="C430" s="150" t="s">
        <v>523</v>
      </c>
      <c r="D430" s="150" t="s">
        <v>140</v>
      </c>
      <c r="E430" s="151" t="s">
        <v>524</v>
      </c>
      <c r="F430" s="152" t="s">
        <v>525</v>
      </c>
      <c r="G430" s="153" t="s">
        <v>143</v>
      </c>
      <c r="H430" s="154">
        <v>187.12799999999999</v>
      </c>
      <c r="I430" s="155"/>
      <c r="J430" s="156">
        <f>ROUND(I430*H430,2)</f>
        <v>0</v>
      </c>
      <c r="K430" s="152" t="s">
        <v>144</v>
      </c>
      <c r="L430" s="34"/>
      <c r="M430" s="157" t="s">
        <v>1</v>
      </c>
      <c r="N430" s="158" t="s">
        <v>40</v>
      </c>
      <c r="O430" s="59"/>
      <c r="P430" s="159">
        <f>O430*H430</f>
        <v>0</v>
      </c>
      <c r="Q430" s="159">
        <v>0</v>
      </c>
      <c r="R430" s="159">
        <f>Q430*H430</f>
        <v>0</v>
      </c>
      <c r="S430" s="159">
        <v>2.7199999999999998E-2</v>
      </c>
      <c r="T430" s="160">
        <f>S430*H430</f>
        <v>5.0898815999999991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61" t="s">
        <v>257</v>
      </c>
      <c r="AT430" s="161" t="s">
        <v>140</v>
      </c>
      <c r="AU430" s="161" t="s">
        <v>83</v>
      </c>
      <c r="AY430" s="18" t="s">
        <v>137</v>
      </c>
      <c r="BE430" s="162">
        <f>IF(N430="základní",J430,0)</f>
        <v>0</v>
      </c>
      <c r="BF430" s="162">
        <f>IF(N430="snížená",J430,0)</f>
        <v>0</v>
      </c>
      <c r="BG430" s="162">
        <f>IF(N430="zákl. přenesená",J430,0)</f>
        <v>0</v>
      </c>
      <c r="BH430" s="162">
        <f>IF(N430="sníž. přenesená",J430,0)</f>
        <v>0</v>
      </c>
      <c r="BI430" s="162">
        <f>IF(N430="nulová",J430,0)</f>
        <v>0</v>
      </c>
      <c r="BJ430" s="18" t="s">
        <v>81</v>
      </c>
      <c r="BK430" s="162">
        <f>ROUND(I430*H430,2)</f>
        <v>0</v>
      </c>
      <c r="BL430" s="18" t="s">
        <v>257</v>
      </c>
      <c r="BM430" s="161" t="s">
        <v>526</v>
      </c>
    </row>
    <row r="431" spans="1:65" s="2" customFormat="1" x14ac:dyDescent="0.2">
      <c r="A431" s="33"/>
      <c r="B431" s="34"/>
      <c r="C431" s="33"/>
      <c r="D431" s="163" t="s">
        <v>147</v>
      </c>
      <c r="E431" s="33"/>
      <c r="F431" s="164" t="s">
        <v>527</v>
      </c>
      <c r="G431" s="33"/>
      <c r="H431" s="33"/>
      <c r="I431" s="165"/>
      <c r="J431" s="33"/>
      <c r="K431" s="33"/>
      <c r="L431" s="34"/>
      <c r="M431" s="166"/>
      <c r="N431" s="167"/>
      <c r="O431" s="59"/>
      <c r="P431" s="59"/>
      <c r="Q431" s="59"/>
      <c r="R431" s="59"/>
      <c r="S431" s="59"/>
      <c r="T431" s="60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147</v>
      </c>
      <c r="AU431" s="18" t="s">
        <v>83</v>
      </c>
    </row>
    <row r="432" spans="1:65" s="13" customFormat="1" x14ac:dyDescent="0.2">
      <c r="B432" s="168"/>
      <c r="D432" s="163" t="s">
        <v>149</v>
      </c>
      <c r="E432" s="169" t="s">
        <v>1</v>
      </c>
      <c r="F432" s="170" t="s">
        <v>159</v>
      </c>
      <c r="H432" s="169" t="s">
        <v>1</v>
      </c>
      <c r="I432" s="171"/>
      <c r="L432" s="168"/>
      <c r="M432" s="172"/>
      <c r="N432" s="173"/>
      <c r="O432" s="173"/>
      <c r="P432" s="173"/>
      <c r="Q432" s="173"/>
      <c r="R432" s="173"/>
      <c r="S432" s="173"/>
      <c r="T432" s="174"/>
      <c r="AT432" s="169" t="s">
        <v>149</v>
      </c>
      <c r="AU432" s="169" t="s">
        <v>83</v>
      </c>
      <c r="AV432" s="13" t="s">
        <v>81</v>
      </c>
      <c r="AW432" s="13" t="s">
        <v>32</v>
      </c>
      <c r="AX432" s="13" t="s">
        <v>75</v>
      </c>
      <c r="AY432" s="169" t="s">
        <v>137</v>
      </c>
    </row>
    <row r="433" spans="1:65" s="14" customFormat="1" x14ac:dyDescent="0.2">
      <c r="B433" s="175"/>
      <c r="D433" s="163" t="s">
        <v>149</v>
      </c>
      <c r="E433" s="176" t="s">
        <v>1</v>
      </c>
      <c r="F433" s="177" t="s">
        <v>528</v>
      </c>
      <c r="H433" s="178">
        <v>13.476000000000001</v>
      </c>
      <c r="I433" s="179"/>
      <c r="L433" s="175"/>
      <c r="M433" s="180"/>
      <c r="N433" s="181"/>
      <c r="O433" s="181"/>
      <c r="P433" s="181"/>
      <c r="Q433" s="181"/>
      <c r="R433" s="181"/>
      <c r="S433" s="181"/>
      <c r="T433" s="182"/>
      <c r="AT433" s="176" t="s">
        <v>149</v>
      </c>
      <c r="AU433" s="176" t="s">
        <v>83</v>
      </c>
      <c r="AV433" s="14" t="s">
        <v>83</v>
      </c>
      <c r="AW433" s="14" t="s">
        <v>32</v>
      </c>
      <c r="AX433" s="14" t="s">
        <v>75</v>
      </c>
      <c r="AY433" s="176" t="s">
        <v>137</v>
      </c>
    </row>
    <row r="434" spans="1:65" s="14" customFormat="1" x14ac:dyDescent="0.2">
      <c r="B434" s="175"/>
      <c r="D434" s="163" t="s">
        <v>149</v>
      </c>
      <c r="E434" s="176" t="s">
        <v>1</v>
      </c>
      <c r="F434" s="177" t="s">
        <v>529</v>
      </c>
      <c r="H434" s="178">
        <v>9.8740000000000006</v>
      </c>
      <c r="I434" s="179"/>
      <c r="L434" s="175"/>
      <c r="M434" s="180"/>
      <c r="N434" s="181"/>
      <c r="O434" s="181"/>
      <c r="P434" s="181"/>
      <c r="Q434" s="181"/>
      <c r="R434" s="181"/>
      <c r="S434" s="181"/>
      <c r="T434" s="182"/>
      <c r="AT434" s="176" t="s">
        <v>149</v>
      </c>
      <c r="AU434" s="176" t="s">
        <v>83</v>
      </c>
      <c r="AV434" s="14" t="s">
        <v>83</v>
      </c>
      <c r="AW434" s="14" t="s">
        <v>32</v>
      </c>
      <c r="AX434" s="14" t="s">
        <v>75</v>
      </c>
      <c r="AY434" s="176" t="s">
        <v>137</v>
      </c>
    </row>
    <row r="435" spans="1:65" s="14" customFormat="1" x14ac:dyDescent="0.2">
      <c r="B435" s="175"/>
      <c r="D435" s="163" t="s">
        <v>149</v>
      </c>
      <c r="E435" s="176" t="s">
        <v>1</v>
      </c>
      <c r="F435" s="177" t="s">
        <v>530</v>
      </c>
      <c r="H435" s="178">
        <v>6.9580000000000002</v>
      </c>
      <c r="I435" s="179"/>
      <c r="L435" s="175"/>
      <c r="M435" s="180"/>
      <c r="N435" s="181"/>
      <c r="O435" s="181"/>
      <c r="P435" s="181"/>
      <c r="Q435" s="181"/>
      <c r="R435" s="181"/>
      <c r="S435" s="181"/>
      <c r="T435" s="182"/>
      <c r="AT435" s="176" t="s">
        <v>149</v>
      </c>
      <c r="AU435" s="176" t="s">
        <v>83</v>
      </c>
      <c r="AV435" s="14" t="s">
        <v>83</v>
      </c>
      <c r="AW435" s="14" t="s">
        <v>32</v>
      </c>
      <c r="AX435" s="14" t="s">
        <v>75</v>
      </c>
      <c r="AY435" s="176" t="s">
        <v>137</v>
      </c>
    </row>
    <row r="436" spans="1:65" s="14" customFormat="1" x14ac:dyDescent="0.2">
      <c r="B436" s="175"/>
      <c r="D436" s="163" t="s">
        <v>149</v>
      </c>
      <c r="E436" s="176" t="s">
        <v>1</v>
      </c>
      <c r="F436" s="177" t="s">
        <v>531</v>
      </c>
      <c r="H436" s="178">
        <v>6.9580000000000002</v>
      </c>
      <c r="I436" s="179"/>
      <c r="L436" s="175"/>
      <c r="M436" s="180"/>
      <c r="N436" s="181"/>
      <c r="O436" s="181"/>
      <c r="P436" s="181"/>
      <c r="Q436" s="181"/>
      <c r="R436" s="181"/>
      <c r="S436" s="181"/>
      <c r="T436" s="182"/>
      <c r="AT436" s="176" t="s">
        <v>149</v>
      </c>
      <c r="AU436" s="176" t="s">
        <v>83</v>
      </c>
      <c r="AV436" s="14" t="s">
        <v>83</v>
      </c>
      <c r="AW436" s="14" t="s">
        <v>32</v>
      </c>
      <c r="AX436" s="14" t="s">
        <v>75</v>
      </c>
      <c r="AY436" s="176" t="s">
        <v>137</v>
      </c>
    </row>
    <row r="437" spans="1:65" s="14" customFormat="1" x14ac:dyDescent="0.2">
      <c r="B437" s="175"/>
      <c r="D437" s="163" t="s">
        <v>149</v>
      </c>
      <c r="E437" s="176" t="s">
        <v>1</v>
      </c>
      <c r="F437" s="177" t="s">
        <v>532</v>
      </c>
      <c r="H437" s="178">
        <v>8.8559999999999999</v>
      </c>
      <c r="I437" s="179"/>
      <c r="L437" s="175"/>
      <c r="M437" s="180"/>
      <c r="N437" s="181"/>
      <c r="O437" s="181"/>
      <c r="P437" s="181"/>
      <c r="Q437" s="181"/>
      <c r="R437" s="181"/>
      <c r="S437" s="181"/>
      <c r="T437" s="182"/>
      <c r="AT437" s="176" t="s">
        <v>149</v>
      </c>
      <c r="AU437" s="176" t="s">
        <v>83</v>
      </c>
      <c r="AV437" s="14" t="s">
        <v>83</v>
      </c>
      <c r="AW437" s="14" t="s">
        <v>32</v>
      </c>
      <c r="AX437" s="14" t="s">
        <v>75</v>
      </c>
      <c r="AY437" s="176" t="s">
        <v>137</v>
      </c>
    </row>
    <row r="438" spans="1:65" s="14" customFormat="1" x14ac:dyDescent="0.2">
      <c r="B438" s="175"/>
      <c r="D438" s="163" t="s">
        <v>149</v>
      </c>
      <c r="E438" s="176" t="s">
        <v>1</v>
      </c>
      <c r="F438" s="177" t="s">
        <v>533</v>
      </c>
      <c r="H438" s="178">
        <v>9.0760000000000005</v>
      </c>
      <c r="I438" s="179"/>
      <c r="L438" s="175"/>
      <c r="M438" s="180"/>
      <c r="N438" s="181"/>
      <c r="O438" s="181"/>
      <c r="P438" s="181"/>
      <c r="Q438" s="181"/>
      <c r="R438" s="181"/>
      <c r="S438" s="181"/>
      <c r="T438" s="182"/>
      <c r="AT438" s="176" t="s">
        <v>149</v>
      </c>
      <c r="AU438" s="176" t="s">
        <v>83</v>
      </c>
      <c r="AV438" s="14" t="s">
        <v>83</v>
      </c>
      <c r="AW438" s="14" t="s">
        <v>32</v>
      </c>
      <c r="AX438" s="14" t="s">
        <v>75</v>
      </c>
      <c r="AY438" s="176" t="s">
        <v>137</v>
      </c>
    </row>
    <row r="439" spans="1:65" s="14" customFormat="1" x14ac:dyDescent="0.2">
      <c r="B439" s="175"/>
      <c r="D439" s="163" t="s">
        <v>149</v>
      </c>
      <c r="E439" s="176" t="s">
        <v>1</v>
      </c>
      <c r="F439" s="177" t="s">
        <v>534</v>
      </c>
      <c r="H439" s="178">
        <v>7.1779999999999999</v>
      </c>
      <c r="I439" s="179"/>
      <c r="L439" s="175"/>
      <c r="M439" s="180"/>
      <c r="N439" s="181"/>
      <c r="O439" s="181"/>
      <c r="P439" s="181"/>
      <c r="Q439" s="181"/>
      <c r="R439" s="181"/>
      <c r="S439" s="181"/>
      <c r="T439" s="182"/>
      <c r="AT439" s="176" t="s">
        <v>149</v>
      </c>
      <c r="AU439" s="176" t="s">
        <v>83</v>
      </c>
      <c r="AV439" s="14" t="s">
        <v>83</v>
      </c>
      <c r="AW439" s="14" t="s">
        <v>32</v>
      </c>
      <c r="AX439" s="14" t="s">
        <v>75</v>
      </c>
      <c r="AY439" s="176" t="s">
        <v>137</v>
      </c>
    </row>
    <row r="440" spans="1:65" s="15" customFormat="1" x14ac:dyDescent="0.2">
      <c r="B440" s="183"/>
      <c r="D440" s="163" t="s">
        <v>149</v>
      </c>
      <c r="E440" s="184" t="s">
        <v>1</v>
      </c>
      <c r="F440" s="185" t="s">
        <v>168</v>
      </c>
      <c r="H440" s="186">
        <v>62.375999999999998</v>
      </c>
      <c r="I440" s="187"/>
      <c r="L440" s="183"/>
      <c r="M440" s="188"/>
      <c r="N440" s="189"/>
      <c r="O440" s="189"/>
      <c r="P440" s="189"/>
      <c r="Q440" s="189"/>
      <c r="R440" s="189"/>
      <c r="S440" s="189"/>
      <c r="T440" s="190"/>
      <c r="AT440" s="184" t="s">
        <v>149</v>
      </c>
      <c r="AU440" s="184" t="s">
        <v>83</v>
      </c>
      <c r="AV440" s="15" t="s">
        <v>138</v>
      </c>
      <c r="AW440" s="15" t="s">
        <v>32</v>
      </c>
      <c r="AX440" s="15" t="s">
        <v>75</v>
      </c>
      <c r="AY440" s="184" t="s">
        <v>137</v>
      </c>
    </row>
    <row r="441" spans="1:65" s="13" customFormat="1" x14ac:dyDescent="0.2">
      <c r="B441" s="168"/>
      <c r="D441" s="163" t="s">
        <v>149</v>
      </c>
      <c r="E441" s="169" t="s">
        <v>1</v>
      </c>
      <c r="F441" s="170" t="s">
        <v>169</v>
      </c>
      <c r="H441" s="169" t="s">
        <v>1</v>
      </c>
      <c r="I441" s="171"/>
      <c r="L441" s="168"/>
      <c r="M441" s="172"/>
      <c r="N441" s="173"/>
      <c r="O441" s="173"/>
      <c r="P441" s="173"/>
      <c r="Q441" s="173"/>
      <c r="R441" s="173"/>
      <c r="S441" s="173"/>
      <c r="T441" s="174"/>
      <c r="AT441" s="169" t="s">
        <v>149</v>
      </c>
      <c r="AU441" s="169" t="s">
        <v>83</v>
      </c>
      <c r="AV441" s="13" t="s">
        <v>81</v>
      </c>
      <c r="AW441" s="13" t="s">
        <v>32</v>
      </c>
      <c r="AX441" s="13" t="s">
        <v>75</v>
      </c>
      <c r="AY441" s="169" t="s">
        <v>137</v>
      </c>
    </row>
    <row r="442" spans="1:65" s="14" customFormat="1" x14ac:dyDescent="0.2">
      <c r="B442" s="175"/>
      <c r="D442" s="163" t="s">
        <v>149</v>
      </c>
      <c r="E442" s="176" t="s">
        <v>1</v>
      </c>
      <c r="F442" s="177" t="s">
        <v>535</v>
      </c>
      <c r="H442" s="178">
        <v>187.12799999999999</v>
      </c>
      <c r="I442" s="179"/>
      <c r="L442" s="175"/>
      <c r="M442" s="180"/>
      <c r="N442" s="181"/>
      <c r="O442" s="181"/>
      <c r="P442" s="181"/>
      <c r="Q442" s="181"/>
      <c r="R442" s="181"/>
      <c r="S442" s="181"/>
      <c r="T442" s="182"/>
      <c r="AT442" s="176" t="s">
        <v>149</v>
      </c>
      <c r="AU442" s="176" t="s">
        <v>83</v>
      </c>
      <c r="AV442" s="14" t="s">
        <v>83</v>
      </c>
      <c r="AW442" s="14" t="s">
        <v>32</v>
      </c>
      <c r="AX442" s="14" t="s">
        <v>81</v>
      </c>
      <c r="AY442" s="176" t="s">
        <v>137</v>
      </c>
    </row>
    <row r="443" spans="1:65" s="2" customFormat="1" ht="24.2" customHeight="1" x14ac:dyDescent="0.2">
      <c r="A443" s="33"/>
      <c r="B443" s="149"/>
      <c r="C443" s="150" t="s">
        <v>536</v>
      </c>
      <c r="D443" s="150" t="s">
        <v>140</v>
      </c>
      <c r="E443" s="151" t="s">
        <v>537</v>
      </c>
      <c r="F443" s="152" t="s">
        <v>538</v>
      </c>
      <c r="G443" s="153" t="s">
        <v>143</v>
      </c>
      <c r="H443" s="154">
        <v>164.34899999999999</v>
      </c>
      <c r="I443" s="155"/>
      <c r="J443" s="156">
        <f>ROUND(I443*H443,2)</f>
        <v>0</v>
      </c>
      <c r="K443" s="152" t="s">
        <v>144</v>
      </c>
      <c r="L443" s="34"/>
      <c r="M443" s="157" t="s">
        <v>1</v>
      </c>
      <c r="N443" s="158" t="s">
        <v>40</v>
      </c>
      <c r="O443" s="59"/>
      <c r="P443" s="159">
        <f>O443*H443</f>
        <v>0</v>
      </c>
      <c r="Q443" s="159">
        <v>6.0499999999999998E-3</v>
      </c>
      <c r="R443" s="159">
        <f>Q443*H443</f>
        <v>0.99431144999999987</v>
      </c>
      <c r="S443" s="159">
        <v>0</v>
      </c>
      <c r="T443" s="160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1" t="s">
        <v>257</v>
      </c>
      <c r="AT443" s="161" t="s">
        <v>140</v>
      </c>
      <c r="AU443" s="161" t="s">
        <v>83</v>
      </c>
      <c r="AY443" s="18" t="s">
        <v>137</v>
      </c>
      <c r="BE443" s="162">
        <f>IF(N443="základní",J443,0)</f>
        <v>0</v>
      </c>
      <c r="BF443" s="162">
        <f>IF(N443="snížená",J443,0)</f>
        <v>0</v>
      </c>
      <c r="BG443" s="162">
        <f>IF(N443="zákl. přenesená",J443,0)</f>
        <v>0</v>
      </c>
      <c r="BH443" s="162">
        <f>IF(N443="sníž. přenesená",J443,0)</f>
        <v>0</v>
      </c>
      <c r="BI443" s="162">
        <f>IF(N443="nulová",J443,0)</f>
        <v>0</v>
      </c>
      <c r="BJ443" s="18" t="s">
        <v>81</v>
      </c>
      <c r="BK443" s="162">
        <f>ROUND(I443*H443,2)</f>
        <v>0</v>
      </c>
      <c r="BL443" s="18" t="s">
        <v>257</v>
      </c>
      <c r="BM443" s="161" t="s">
        <v>539</v>
      </c>
    </row>
    <row r="444" spans="1:65" s="2" customFormat="1" ht="19.5" x14ac:dyDescent="0.2">
      <c r="A444" s="33"/>
      <c r="B444" s="34"/>
      <c r="C444" s="33"/>
      <c r="D444" s="163" t="s">
        <v>147</v>
      </c>
      <c r="E444" s="33"/>
      <c r="F444" s="164" t="s">
        <v>540</v>
      </c>
      <c r="G444" s="33"/>
      <c r="H444" s="33"/>
      <c r="I444" s="165"/>
      <c r="J444" s="33"/>
      <c r="K444" s="33"/>
      <c r="L444" s="34"/>
      <c r="M444" s="166"/>
      <c r="N444" s="167"/>
      <c r="O444" s="59"/>
      <c r="P444" s="59"/>
      <c r="Q444" s="59"/>
      <c r="R444" s="59"/>
      <c r="S444" s="59"/>
      <c r="T444" s="60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147</v>
      </c>
      <c r="AU444" s="18" t="s">
        <v>83</v>
      </c>
    </row>
    <row r="445" spans="1:65" s="13" customFormat="1" x14ac:dyDescent="0.2">
      <c r="B445" s="168"/>
      <c r="D445" s="163" t="s">
        <v>149</v>
      </c>
      <c r="E445" s="169" t="s">
        <v>1</v>
      </c>
      <c r="F445" s="170" t="s">
        <v>159</v>
      </c>
      <c r="H445" s="169" t="s">
        <v>1</v>
      </c>
      <c r="I445" s="171"/>
      <c r="L445" s="168"/>
      <c r="M445" s="172"/>
      <c r="N445" s="173"/>
      <c r="O445" s="173"/>
      <c r="P445" s="173"/>
      <c r="Q445" s="173"/>
      <c r="R445" s="173"/>
      <c r="S445" s="173"/>
      <c r="T445" s="174"/>
      <c r="AT445" s="169" t="s">
        <v>149</v>
      </c>
      <c r="AU445" s="169" t="s">
        <v>83</v>
      </c>
      <c r="AV445" s="13" t="s">
        <v>81</v>
      </c>
      <c r="AW445" s="13" t="s">
        <v>32</v>
      </c>
      <c r="AX445" s="13" t="s">
        <v>75</v>
      </c>
      <c r="AY445" s="169" t="s">
        <v>137</v>
      </c>
    </row>
    <row r="446" spans="1:65" s="14" customFormat="1" x14ac:dyDescent="0.2">
      <c r="B446" s="175"/>
      <c r="D446" s="163" t="s">
        <v>149</v>
      </c>
      <c r="E446" s="176" t="s">
        <v>1</v>
      </c>
      <c r="F446" s="177" t="s">
        <v>541</v>
      </c>
      <c r="H446" s="178">
        <v>13.836</v>
      </c>
      <c r="I446" s="179"/>
      <c r="L446" s="175"/>
      <c r="M446" s="180"/>
      <c r="N446" s="181"/>
      <c r="O446" s="181"/>
      <c r="P446" s="181"/>
      <c r="Q446" s="181"/>
      <c r="R446" s="181"/>
      <c r="S446" s="181"/>
      <c r="T446" s="182"/>
      <c r="AT446" s="176" t="s">
        <v>149</v>
      </c>
      <c r="AU446" s="176" t="s">
        <v>83</v>
      </c>
      <c r="AV446" s="14" t="s">
        <v>83</v>
      </c>
      <c r="AW446" s="14" t="s">
        <v>32</v>
      </c>
      <c r="AX446" s="14" t="s">
        <v>75</v>
      </c>
      <c r="AY446" s="176" t="s">
        <v>137</v>
      </c>
    </row>
    <row r="447" spans="1:65" s="14" customFormat="1" x14ac:dyDescent="0.2">
      <c r="B447" s="175"/>
      <c r="D447" s="163" t="s">
        <v>149</v>
      </c>
      <c r="E447" s="176" t="s">
        <v>1</v>
      </c>
      <c r="F447" s="177" t="s">
        <v>542</v>
      </c>
      <c r="H447" s="178">
        <v>17.492999999999999</v>
      </c>
      <c r="I447" s="179"/>
      <c r="L447" s="175"/>
      <c r="M447" s="180"/>
      <c r="N447" s="181"/>
      <c r="O447" s="181"/>
      <c r="P447" s="181"/>
      <c r="Q447" s="181"/>
      <c r="R447" s="181"/>
      <c r="S447" s="181"/>
      <c r="T447" s="182"/>
      <c r="AT447" s="176" t="s">
        <v>149</v>
      </c>
      <c r="AU447" s="176" t="s">
        <v>83</v>
      </c>
      <c r="AV447" s="14" t="s">
        <v>83</v>
      </c>
      <c r="AW447" s="14" t="s">
        <v>32</v>
      </c>
      <c r="AX447" s="14" t="s">
        <v>75</v>
      </c>
      <c r="AY447" s="176" t="s">
        <v>137</v>
      </c>
    </row>
    <row r="448" spans="1:65" s="14" customFormat="1" x14ac:dyDescent="0.2">
      <c r="B448" s="175"/>
      <c r="D448" s="163" t="s">
        <v>149</v>
      </c>
      <c r="E448" s="176" t="s">
        <v>1</v>
      </c>
      <c r="F448" s="177" t="s">
        <v>543</v>
      </c>
      <c r="H448" s="178">
        <v>9.1110000000000007</v>
      </c>
      <c r="I448" s="179"/>
      <c r="L448" s="175"/>
      <c r="M448" s="180"/>
      <c r="N448" s="181"/>
      <c r="O448" s="181"/>
      <c r="P448" s="181"/>
      <c r="Q448" s="181"/>
      <c r="R448" s="181"/>
      <c r="S448" s="181"/>
      <c r="T448" s="182"/>
      <c r="AT448" s="176" t="s">
        <v>149</v>
      </c>
      <c r="AU448" s="176" t="s">
        <v>83</v>
      </c>
      <c r="AV448" s="14" t="s">
        <v>83</v>
      </c>
      <c r="AW448" s="14" t="s">
        <v>32</v>
      </c>
      <c r="AX448" s="14" t="s">
        <v>75</v>
      </c>
      <c r="AY448" s="176" t="s">
        <v>137</v>
      </c>
    </row>
    <row r="449" spans="1:65" s="14" customFormat="1" x14ac:dyDescent="0.2">
      <c r="B449" s="175"/>
      <c r="D449" s="163" t="s">
        <v>149</v>
      </c>
      <c r="E449" s="176" t="s">
        <v>1</v>
      </c>
      <c r="F449" s="177" t="s">
        <v>544</v>
      </c>
      <c r="H449" s="178">
        <v>14.343</v>
      </c>
      <c r="I449" s="179"/>
      <c r="L449" s="175"/>
      <c r="M449" s="180"/>
      <c r="N449" s="181"/>
      <c r="O449" s="181"/>
      <c r="P449" s="181"/>
      <c r="Q449" s="181"/>
      <c r="R449" s="181"/>
      <c r="S449" s="181"/>
      <c r="T449" s="182"/>
      <c r="AT449" s="176" t="s">
        <v>149</v>
      </c>
      <c r="AU449" s="176" t="s">
        <v>83</v>
      </c>
      <c r="AV449" s="14" t="s">
        <v>83</v>
      </c>
      <c r="AW449" s="14" t="s">
        <v>32</v>
      </c>
      <c r="AX449" s="14" t="s">
        <v>75</v>
      </c>
      <c r="AY449" s="176" t="s">
        <v>137</v>
      </c>
    </row>
    <row r="450" spans="1:65" s="15" customFormat="1" x14ac:dyDescent="0.2">
      <c r="B450" s="183"/>
      <c r="D450" s="163" t="s">
        <v>149</v>
      </c>
      <c r="E450" s="184" t="s">
        <v>1</v>
      </c>
      <c r="F450" s="185" t="s">
        <v>168</v>
      </c>
      <c r="H450" s="186">
        <v>54.783000000000001</v>
      </c>
      <c r="I450" s="187"/>
      <c r="L450" s="183"/>
      <c r="M450" s="188"/>
      <c r="N450" s="189"/>
      <c r="O450" s="189"/>
      <c r="P450" s="189"/>
      <c r="Q450" s="189"/>
      <c r="R450" s="189"/>
      <c r="S450" s="189"/>
      <c r="T450" s="190"/>
      <c r="AT450" s="184" t="s">
        <v>149</v>
      </c>
      <c r="AU450" s="184" t="s">
        <v>83</v>
      </c>
      <c r="AV450" s="15" t="s">
        <v>138</v>
      </c>
      <c r="AW450" s="15" t="s">
        <v>32</v>
      </c>
      <c r="AX450" s="15" t="s">
        <v>75</v>
      </c>
      <c r="AY450" s="184" t="s">
        <v>137</v>
      </c>
    </row>
    <row r="451" spans="1:65" s="13" customFormat="1" x14ac:dyDescent="0.2">
      <c r="B451" s="168"/>
      <c r="D451" s="163" t="s">
        <v>149</v>
      </c>
      <c r="E451" s="169" t="s">
        <v>1</v>
      </c>
      <c r="F451" s="170" t="s">
        <v>169</v>
      </c>
      <c r="H451" s="169" t="s">
        <v>1</v>
      </c>
      <c r="I451" s="171"/>
      <c r="L451" s="168"/>
      <c r="M451" s="172"/>
      <c r="N451" s="173"/>
      <c r="O451" s="173"/>
      <c r="P451" s="173"/>
      <c r="Q451" s="173"/>
      <c r="R451" s="173"/>
      <c r="S451" s="173"/>
      <c r="T451" s="174"/>
      <c r="AT451" s="169" t="s">
        <v>149</v>
      </c>
      <c r="AU451" s="169" t="s">
        <v>83</v>
      </c>
      <c r="AV451" s="13" t="s">
        <v>81</v>
      </c>
      <c r="AW451" s="13" t="s">
        <v>32</v>
      </c>
      <c r="AX451" s="13" t="s">
        <v>75</v>
      </c>
      <c r="AY451" s="169" t="s">
        <v>137</v>
      </c>
    </row>
    <row r="452" spans="1:65" s="14" customFormat="1" x14ac:dyDescent="0.2">
      <c r="B452" s="175"/>
      <c r="D452" s="163" t="s">
        <v>149</v>
      </c>
      <c r="E452" s="176" t="s">
        <v>1</v>
      </c>
      <c r="F452" s="177" t="s">
        <v>545</v>
      </c>
      <c r="H452" s="178">
        <v>164.34899999999999</v>
      </c>
      <c r="I452" s="179"/>
      <c r="L452" s="175"/>
      <c r="M452" s="180"/>
      <c r="N452" s="181"/>
      <c r="O452" s="181"/>
      <c r="P452" s="181"/>
      <c r="Q452" s="181"/>
      <c r="R452" s="181"/>
      <c r="S452" s="181"/>
      <c r="T452" s="182"/>
      <c r="AT452" s="176" t="s">
        <v>149</v>
      </c>
      <c r="AU452" s="176" t="s">
        <v>83</v>
      </c>
      <c r="AV452" s="14" t="s">
        <v>83</v>
      </c>
      <c r="AW452" s="14" t="s">
        <v>32</v>
      </c>
      <c r="AX452" s="14" t="s">
        <v>81</v>
      </c>
      <c r="AY452" s="176" t="s">
        <v>137</v>
      </c>
    </row>
    <row r="453" spans="1:65" s="2" customFormat="1" ht="24.2" customHeight="1" x14ac:dyDescent="0.2">
      <c r="A453" s="33"/>
      <c r="B453" s="149"/>
      <c r="C453" s="199" t="s">
        <v>546</v>
      </c>
      <c r="D453" s="199" t="s">
        <v>216</v>
      </c>
      <c r="E453" s="200" t="s">
        <v>547</v>
      </c>
      <c r="F453" s="201" t="s">
        <v>938</v>
      </c>
      <c r="G453" s="202" t="s">
        <v>143</v>
      </c>
      <c r="H453" s="203">
        <v>180.78399999999999</v>
      </c>
      <c r="I453" s="219">
        <v>700</v>
      </c>
      <c r="J453" s="205">
        <f>ROUND(I453*H453,2)</f>
        <v>126548.8</v>
      </c>
      <c r="K453" s="201" t="s">
        <v>1</v>
      </c>
      <c r="L453" s="206"/>
      <c r="M453" s="207" t="s">
        <v>1</v>
      </c>
      <c r="N453" s="208" t="s">
        <v>40</v>
      </c>
      <c r="O453" s="59"/>
      <c r="P453" s="159">
        <f>O453*H453</f>
        <v>0</v>
      </c>
      <c r="Q453" s="159">
        <v>1.29E-2</v>
      </c>
      <c r="R453" s="159">
        <f>Q453*H453</f>
        <v>2.3321136</v>
      </c>
      <c r="S453" s="159">
        <v>0</v>
      </c>
      <c r="T453" s="160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61" t="s">
        <v>336</v>
      </c>
      <c r="AT453" s="161" t="s">
        <v>216</v>
      </c>
      <c r="AU453" s="161" t="s">
        <v>83</v>
      </c>
      <c r="AY453" s="18" t="s">
        <v>137</v>
      </c>
      <c r="BE453" s="162">
        <f>IF(N453="základní",J453,0)</f>
        <v>126548.8</v>
      </c>
      <c r="BF453" s="162">
        <f>IF(N453="snížená",J453,0)</f>
        <v>0</v>
      </c>
      <c r="BG453" s="162">
        <f>IF(N453="zákl. přenesená",J453,0)</f>
        <v>0</v>
      </c>
      <c r="BH453" s="162">
        <f>IF(N453="sníž. přenesená",J453,0)</f>
        <v>0</v>
      </c>
      <c r="BI453" s="162">
        <f>IF(N453="nulová",J453,0)</f>
        <v>0</v>
      </c>
      <c r="BJ453" s="18" t="s">
        <v>81</v>
      </c>
      <c r="BK453" s="162">
        <f>ROUND(I453*H453,2)</f>
        <v>126548.8</v>
      </c>
      <c r="BL453" s="18" t="s">
        <v>257</v>
      </c>
      <c r="BM453" s="161" t="s">
        <v>548</v>
      </c>
    </row>
    <row r="454" spans="1:65" s="2" customFormat="1" x14ac:dyDescent="0.2">
      <c r="A454" s="33"/>
      <c r="B454" s="34"/>
      <c r="C454" s="33"/>
      <c r="D454" s="163" t="s">
        <v>147</v>
      </c>
      <c r="E454" s="33"/>
      <c r="F454" s="164" t="s">
        <v>938</v>
      </c>
      <c r="G454" s="33"/>
      <c r="H454" s="33"/>
      <c r="I454" s="165"/>
      <c r="J454" s="33"/>
      <c r="K454" s="33"/>
      <c r="L454" s="34"/>
      <c r="M454" s="166"/>
      <c r="N454" s="167"/>
      <c r="O454" s="59"/>
      <c r="P454" s="59"/>
      <c r="Q454" s="59"/>
      <c r="R454" s="59"/>
      <c r="S454" s="59"/>
      <c r="T454" s="60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8" t="s">
        <v>147</v>
      </c>
      <c r="AU454" s="18" t="s">
        <v>83</v>
      </c>
    </row>
    <row r="455" spans="1:65" s="2" customFormat="1" ht="29.25" x14ac:dyDescent="0.2">
      <c r="A455" s="33"/>
      <c r="B455" s="34"/>
      <c r="C455" s="33"/>
      <c r="D455" s="163" t="s">
        <v>448</v>
      </c>
      <c r="E455" s="33"/>
      <c r="F455" s="210" t="s">
        <v>478</v>
      </c>
      <c r="G455" s="33"/>
      <c r="H455" s="33"/>
      <c r="I455" s="165"/>
      <c r="J455" s="33"/>
      <c r="K455" s="33"/>
      <c r="L455" s="34"/>
      <c r="M455" s="166"/>
      <c r="N455" s="167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448</v>
      </c>
      <c r="AU455" s="18" t="s">
        <v>83</v>
      </c>
    </row>
    <row r="456" spans="1:65" s="14" customFormat="1" x14ac:dyDescent="0.2">
      <c r="B456" s="175"/>
      <c r="D456" s="163" t="s">
        <v>149</v>
      </c>
      <c r="F456" s="177" t="s">
        <v>549</v>
      </c>
      <c r="H456" s="178">
        <v>180.78399999999999</v>
      </c>
      <c r="I456" s="179"/>
      <c r="L456" s="175"/>
      <c r="M456" s="180"/>
      <c r="N456" s="181"/>
      <c r="O456" s="181"/>
      <c r="P456" s="181"/>
      <c r="Q456" s="181"/>
      <c r="R456" s="181"/>
      <c r="S456" s="181"/>
      <c r="T456" s="182"/>
      <c r="AT456" s="176" t="s">
        <v>149</v>
      </c>
      <c r="AU456" s="176" t="s">
        <v>83</v>
      </c>
      <c r="AV456" s="14" t="s">
        <v>83</v>
      </c>
      <c r="AW456" s="14" t="s">
        <v>3</v>
      </c>
      <c r="AX456" s="14" t="s">
        <v>81</v>
      </c>
      <c r="AY456" s="176" t="s">
        <v>137</v>
      </c>
    </row>
    <row r="457" spans="1:65" s="2" customFormat="1" ht="24.2" customHeight="1" x14ac:dyDescent="0.2">
      <c r="A457" s="33"/>
      <c r="B457" s="149"/>
      <c r="C457" s="150" t="s">
        <v>550</v>
      </c>
      <c r="D457" s="150" t="s">
        <v>140</v>
      </c>
      <c r="E457" s="151" t="s">
        <v>551</v>
      </c>
      <c r="F457" s="152" t="s">
        <v>552</v>
      </c>
      <c r="G457" s="153" t="s">
        <v>143</v>
      </c>
      <c r="H457" s="154">
        <v>3.6</v>
      </c>
      <c r="I457" s="155"/>
      <c r="J457" s="156">
        <f>ROUND(I457*H457,2)</f>
        <v>0</v>
      </c>
      <c r="K457" s="152" t="s">
        <v>144</v>
      </c>
      <c r="L457" s="34"/>
      <c r="M457" s="157" t="s">
        <v>1</v>
      </c>
      <c r="N457" s="158" t="s">
        <v>40</v>
      </c>
      <c r="O457" s="59"/>
      <c r="P457" s="159">
        <f>O457*H457</f>
        <v>0</v>
      </c>
      <c r="Q457" s="159">
        <v>0</v>
      </c>
      <c r="R457" s="159">
        <f>Q457*H457</f>
        <v>0</v>
      </c>
      <c r="S457" s="159">
        <v>0</v>
      </c>
      <c r="T457" s="160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1" t="s">
        <v>257</v>
      </c>
      <c r="AT457" s="161" t="s">
        <v>140</v>
      </c>
      <c r="AU457" s="161" t="s">
        <v>83</v>
      </c>
      <c r="AY457" s="18" t="s">
        <v>137</v>
      </c>
      <c r="BE457" s="162">
        <f>IF(N457="základní",J457,0)</f>
        <v>0</v>
      </c>
      <c r="BF457" s="162">
        <f>IF(N457="snížená",J457,0)</f>
        <v>0</v>
      </c>
      <c r="BG457" s="162">
        <f>IF(N457="zákl. přenesená",J457,0)</f>
        <v>0</v>
      </c>
      <c r="BH457" s="162">
        <f>IF(N457="sníž. přenesená",J457,0)</f>
        <v>0</v>
      </c>
      <c r="BI457" s="162">
        <f>IF(N457="nulová",J457,0)</f>
        <v>0</v>
      </c>
      <c r="BJ457" s="18" t="s">
        <v>81</v>
      </c>
      <c r="BK457" s="162">
        <f>ROUND(I457*H457,2)</f>
        <v>0</v>
      </c>
      <c r="BL457" s="18" t="s">
        <v>257</v>
      </c>
      <c r="BM457" s="161" t="s">
        <v>553</v>
      </c>
    </row>
    <row r="458" spans="1:65" s="2" customFormat="1" ht="19.5" x14ac:dyDescent="0.2">
      <c r="A458" s="33"/>
      <c r="B458" s="34"/>
      <c r="C458" s="33"/>
      <c r="D458" s="163" t="s">
        <v>147</v>
      </c>
      <c r="E458" s="33"/>
      <c r="F458" s="164" t="s">
        <v>554</v>
      </c>
      <c r="G458" s="33"/>
      <c r="H458" s="33"/>
      <c r="I458" s="165"/>
      <c r="J458" s="33"/>
      <c r="K458" s="33"/>
      <c r="L458" s="34"/>
      <c r="M458" s="166"/>
      <c r="N458" s="167"/>
      <c r="O458" s="59"/>
      <c r="P458" s="59"/>
      <c r="Q458" s="59"/>
      <c r="R458" s="59"/>
      <c r="S458" s="59"/>
      <c r="T458" s="60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8" t="s">
        <v>147</v>
      </c>
      <c r="AU458" s="18" t="s">
        <v>83</v>
      </c>
    </row>
    <row r="459" spans="1:65" s="14" customFormat="1" x14ac:dyDescent="0.2">
      <c r="B459" s="175"/>
      <c r="D459" s="163" t="s">
        <v>149</v>
      </c>
      <c r="E459" s="176" t="s">
        <v>1</v>
      </c>
      <c r="F459" s="177" t="s">
        <v>555</v>
      </c>
      <c r="H459" s="178">
        <v>3.6</v>
      </c>
      <c r="I459" s="179"/>
      <c r="L459" s="175"/>
      <c r="M459" s="180"/>
      <c r="N459" s="181"/>
      <c r="O459" s="181"/>
      <c r="P459" s="181"/>
      <c r="Q459" s="181"/>
      <c r="R459" s="181"/>
      <c r="S459" s="181"/>
      <c r="T459" s="182"/>
      <c r="AT459" s="176" t="s">
        <v>149</v>
      </c>
      <c r="AU459" s="176" t="s">
        <v>83</v>
      </c>
      <c r="AV459" s="14" t="s">
        <v>83</v>
      </c>
      <c r="AW459" s="14" t="s">
        <v>32</v>
      </c>
      <c r="AX459" s="14" t="s">
        <v>81</v>
      </c>
      <c r="AY459" s="176" t="s">
        <v>137</v>
      </c>
    </row>
    <row r="460" spans="1:65" s="2" customFormat="1" ht="24.2" customHeight="1" x14ac:dyDescent="0.2">
      <c r="A460" s="33"/>
      <c r="B460" s="149"/>
      <c r="C460" s="150" t="s">
        <v>556</v>
      </c>
      <c r="D460" s="150" t="s">
        <v>140</v>
      </c>
      <c r="E460" s="151" t="s">
        <v>557</v>
      </c>
      <c r="F460" s="152" t="s">
        <v>558</v>
      </c>
      <c r="G460" s="153" t="s">
        <v>143</v>
      </c>
      <c r="H460" s="154">
        <v>164.34899999999999</v>
      </c>
      <c r="I460" s="155"/>
      <c r="J460" s="156">
        <f>ROUND(I460*H460,2)</f>
        <v>0</v>
      </c>
      <c r="K460" s="152" t="s">
        <v>144</v>
      </c>
      <c r="L460" s="34"/>
      <c r="M460" s="157" t="s">
        <v>1</v>
      </c>
      <c r="N460" s="158" t="s">
        <v>40</v>
      </c>
      <c r="O460" s="59"/>
      <c r="P460" s="159">
        <f>O460*H460</f>
        <v>0</v>
      </c>
      <c r="Q460" s="159">
        <v>0</v>
      </c>
      <c r="R460" s="159">
        <f>Q460*H460</f>
        <v>0</v>
      </c>
      <c r="S460" s="159">
        <v>0</v>
      </c>
      <c r="T460" s="160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1" t="s">
        <v>257</v>
      </c>
      <c r="AT460" s="161" t="s">
        <v>140</v>
      </c>
      <c r="AU460" s="161" t="s">
        <v>83</v>
      </c>
      <c r="AY460" s="18" t="s">
        <v>137</v>
      </c>
      <c r="BE460" s="162">
        <f>IF(N460="základní",J460,0)</f>
        <v>0</v>
      </c>
      <c r="BF460" s="162">
        <f>IF(N460="snížená",J460,0)</f>
        <v>0</v>
      </c>
      <c r="BG460" s="162">
        <f>IF(N460="zákl. přenesená",J460,0)</f>
        <v>0</v>
      </c>
      <c r="BH460" s="162">
        <f>IF(N460="sníž. přenesená",J460,0)</f>
        <v>0</v>
      </c>
      <c r="BI460" s="162">
        <f>IF(N460="nulová",J460,0)</f>
        <v>0</v>
      </c>
      <c r="BJ460" s="18" t="s">
        <v>81</v>
      </c>
      <c r="BK460" s="162">
        <f>ROUND(I460*H460,2)</f>
        <v>0</v>
      </c>
      <c r="BL460" s="18" t="s">
        <v>257</v>
      </c>
      <c r="BM460" s="161" t="s">
        <v>559</v>
      </c>
    </row>
    <row r="461" spans="1:65" s="2" customFormat="1" ht="19.5" x14ac:dyDescent="0.2">
      <c r="A461" s="33"/>
      <c r="B461" s="34"/>
      <c r="C461" s="33"/>
      <c r="D461" s="163" t="s">
        <v>147</v>
      </c>
      <c r="E461" s="33"/>
      <c r="F461" s="164" t="s">
        <v>560</v>
      </c>
      <c r="G461" s="33"/>
      <c r="H461" s="33"/>
      <c r="I461" s="165"/>
      <c r="J461" s="33"/>
      <c r="K461" s="33"/>
      <c r="L461" s="34"/>
      <c r="M461" s="166"/>
      <c r="N461" s="167"/>
      <c r="O461" s="59"/>
      <c r="P461" s="59"/>
      <c r="Q461" s="59"/>
      <c r="R461" s="59"/>
      <c r="S461" s="59"/>
      <c r="T461" s="60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147</v>
      </c>
      <c r="AU461" s="18" t="s">
        <v>83</v>
      </c>
    </row>
    <row r="462" spans="1:65" s="2" customFormat="1" ht="14.45" customHeight="1" x14ac:dyDescent="0.2">
      <c r="A462" s="33"/>
      <c r="B462" s="149"/>
      <c r="C462" s="150" t="s">
        <v>561</v>
      </c>
      <c r="D462" s="150" t="s">
        <v>140</v>
      </c>
      <c r="E462" s="151" t="s">
        <v>562</v>
      </c>
      <c r="F462" s="152" t="s">
        <v>563</v>
      </c>
      <c r="G462" s="153" t="s">
        <v>445</v>
      </c>
      <c r="H462" s="154">
        <v>6</v>
      </c>
      <c r="I462" s="155"/>
      <c r="J462" s="156">
        <f>ROUND(I462*H462,2)</f>
        <v>0</v>
      </c>
      <c r="K462" s="152" t="s">
        <v>1</v>
      </c>
      <c r="L462" s="34"/>
      <c r="M462" s="157" t="s">
        <v>1</v>
      </c>
      <c r="N462" s="158" t="s">
        <v>40</v>
      </c>
      <c r="O462" s="59"/>
      <c r="P462" s="159">
        <f>O462*H462</f>
        <v>0</v>
      </c>
      <c r="Q462" s="159">
        <v>6.3000000000000003E-4</v>
      </c>
      <c r="R462" s="159">
        <f>Q462*H462</f>
        <v>3.7800000000000004E-3</v>
      </c>
      <c r="S462" s="159">
        <v>0</v>
      </c>
      <c r="T462" s="160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1" t="s">
        <v>145</v>
      </c>
      <c r="AT462" s="161" t="s">
        <v>140</v>
      </c>
      <c r="AU462" s="161" t="s">
        <v>83</v>
      </c>
      <c r="AY462" s="18" t="s">
        <v>137</v>
      </c>
      <c r="BE462" s="162">
        <f>IF(N462="základní",J462,0)</f>
        <v>0</v>
      </c>
      <c r="BF462" s="162">
        <f>IF(N462="snížená",J462,0)</f>
        <v>0</v>
      </c>
      <c r="BG462" s="162">
        <f>IF(N462="zákl. přenesená",J462,0)</f>
        <v>0</v>
      </c>
      <c r="BH462" s="162">
        <f>IF(N462="sníž. přenesená",J462,0)</f>
        <v>0</v>
      </c>
      <c r="BI462" s="162">
        <f>IF(N462="nulová",J462,0)</f>
        <v>0</v>
      </c>
      <c r="BJ462" s="18" t="s">
        <v>81</v>
      </c>
      <c r="BK462" s="162">
        <f>ROUND(I462*H462,2)</f>
        <v>0</v>
      </c>
      <c r="BL462" s="18" t="s">
        <v>145</v>
      </c>
      <c r="BM462" s="161" t="s">
        <v>564</v>
      </c>
    </row>
    <row r="463" spans="1:65" s="2" customFormat="1" ht="19.5" x14ac:dyDescent="0.2">
      <c r="A463" s="33"/>
      <c r="B463" s="34"/>
      <c r="C463" s="33"/>
      <c r="D463" s="163" t="s">
        <v>147</v>
      </c>
      <c r="E463" s="33"/>
      <c r="F463" s="164" t="s">
        <v>565</v>
      </c>
      <c r="G463" s="33"/>
      <c r="H463" s="33"/>
      <c r="I463" s="165"/>
      <c r="J463" s="33"/>
      <c r="K463" s="33"/>
      <c r="L463" s="34"/>
      <c r="M463" s="166"/>
      <c r="N463" s="167"/>
      <c r="O463" s="59"/>
      <c r="P463" s="59"/>
      <c r="Q463" s="59"/>
      <c r="R463" s="59"/>
      <c r="S463" s="59"/>
      <c r="T463" s="60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8" t="s">
        <v>147</v>
      </c>
      <c r="AU463" s="18" t="s">
        <v>83</v>
      </c>
    </row>
    <row r="464" spans="1:65" s="14" customFormat="1" x14ac:dyDescent="0.2">
      <c r="B464" s="175"/>
      <c r="D464" s="163" t="s">
        <v>149</v>
      </c>
      <c r="E464" s="176" t="s">
        <v>1</v>
      </c>
      <c r="F464" s="177" t="s">
        <v>152</v>
      </c>
      <c r="H464" s="178">
        <v>6</v>
      </c>
      <c r="I464" s="179"/>
      <c r="L464" s="175"/>
      <c r="M464" s="180"/>
      <c r="N464" s="181"/>
      <c r="O464" s="181"/>
      <c r="P464" s="181"/>
      <c r="Q464" s="181"/>
      <c r="R464" s="181"/>
      <c r="S464" s="181"/>
      <c r="T464" s="182"/>
      <c r="AT464" s="176" t="s">
        <v>149</v>
      </c>
      <c r="AU464" s="176" t="s">
        <v>83</v>
      </c>
      <c r="AV464" s="14" t="s">
        <v>83</v>
      </c>
      <c r="AW464" s="14" t="s">
        <v>32</v>
      </c>
      <c r="AX464" s="14" t="s">
        <v>81</v>
      </c>
      <c r="AY464" s="176" t="s">
        <v>137</v>
      </c>
    </row>
    <row r="465" spans="1:65" s="2" customFormat="1" ht="24.2" customHeight="1" x14ac:dyDescent="0.2">
      <c r="A465" s="33"/>
      <c r="B465" s="149"/>
      <c r="C465" s="150" t="s">
        <v>566</v>
      </c>
      <c r="D465" s="150" t="s">
        <v>140</v>
      </c>
      <c r="E465" s="151" t="s">
        <v>567</v>
      </c>
      <c r="F465" s="152" t="s">
        <v>568</v>
      </c>
      <c r="G465" s="153" t="s">
        <v>394</v>
      </c>
      <c r="H465" s="209"/>
      <c r="I465" s="155"/>
      <c r="J465" s="156">
        <f>ROUND(I465*H465,2)</f>
        <v>0</v>
      </c>
      <c r="K465" s="152" t="s">
        <v>144</v>
      </c>
      <c r="L465" s="34"/>
      <c r="M465" s="157" t="s">
        <v>1</v>
      </c>
      <c r="N465" s="158" t="s">
        <v>40</v>
      </c>
      <c r="O465" s="59"/>
      <c r="P465" s="159">
        <f>O465*H465</f>
        <v>0</v>
      </c>
      <c r="Q465" s="159">
        <v>0</v>
      </c>
      <c r="R465" s="159">
        <f>Q465*H465</f>
        <v>0</v>
      </c>
      <c r="S465" s="159">
        <v>0</v>
      </c>
      <c r="T465" s="160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1" t="s">
        <v>257</v>
      </c>
      <c r="AT465" s="161" t="s">
        <v>140</v>
      </c>
      <c r="AU465" s="161" t="s">
        <v>83</v>
      </c>
      <c r="AY465" s="18" t="s">
        <v>137</v>
      </c>
      <c r="BE465" s="162">
        <f>IF(N465="základní",J465,0)</f>
        <v>0</v>
      </c>
      <c r="BF465" s="162">
        <f>IF(N465="snížená",J465,0)</f>
        <v>0</v>
      </c>
      <c r="BG465" s="162">
        <f>IF(N465="zákl. přenesená",J465,0)</f>
        <v>0</v>
      </c>
      <c r="BH465" s="162">
        <f>IF(N465="sníž. přenesená",J465,0)</f>
        <v>0</v>
      </c>
      <c r="BI465" s="162">
        <f>IF(N465="nulová",J465,0)</f>
        <v>0</v>
      </c>
      <c r="BJ465" s="18" t="s">
        <v>81</v>
      </c>
      <c r="BK465" s="162">
        <f>ROUND(I465*H465,2)</f>
        <v>0</v>
      </c>
      <c r="BL465" s="18" t="s">
        <v>257</v>
      </c>
      <c r="BM465" s="161" t="s">
        <v>569</v>
      </c>
    </row>
    <row r="466" spans="1:65" s="2" customFormat="1" ht="29.25" x14ac:dyDescent="0.2">
      <c r="A466" s="33"/>
      <c r="B466" s="34"/>
      <c r="C466" s="33"/>
      <c r="D466" s="163" t="s">
        <v>147</v>
      </c>
      <c r="E466" s="33"/>
      <c r="F466" s="164" t="s">
        <v>570</v>
      </c>
      <c r="G466" s="33"/>
      <c r="H466" s="33"/>
      <c r="I466" s="165"/>
      <c r="J466" s="33"/>
      <c r="K466" s="33"/>
      <c r="L466" s="34"/>
      <c r="M466" s="166"/>
      <c r="N466" s="167"/>
      <c r="O466" s="59"/>
      <c r="P466" s="59"/>
      <c r="Q466" s="59"/>
      <c r="R466" s="59"/>
      <c r="S466" s="59"/>
      <c r="T466" s="60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147</v>
      </c>
      <c r="AU466" s="18" t="s">
        <v>83</v>
      </c>
    </row>
    <row r="467" spans="1:65" s="12" customFormat="1" ht="22.9" customHeight="1" x14ac:dyDescent="0.2">
      <c r="B467" s="136"/>
      <c r="D467" s="137" t="s">
        <v>74</v>
      </c>
      <c r="E467" s="147" t="s">
        <v>571</v>
      </c>
      <c r="F467" s="147" t="s">
        <v>572</v>
      </c>
      <c r="I467" s="139"/>
      <c r="J467" s="148">
        <f>BK467</f>
        <v>0</v>
      </c>
      <c r="L467" s="136"/>
      <c r="M467" s="141"/>
      <c r="N467" s="142"/>
      <c r="O467" s="142"/>
      <c r="P467" s="143">
        <f>SUM(P468:P474)</f>
        <v>0</v>
      </c>
      <c r="Q467" s="142"/>
      <c r="R467" s="143">
        <f>SUM(R468:R474)</f>
        <v>6.3800000000000003E-3</v>
      </c>
      <c r="S467" s="142"/>
      <c r="T467" s="144">
        <f>SUM(T468:T474)</f>
        <v>0</v>
      </c>
      <c r="AR467" s="137" t="s">
        <v>83</v>
      </c>
      <c r="AT467" s="145" t="s">
        <v>74</v>
      </c>
      <c r="AU467" s="145" t="s">
        <v>81</v>
      </c>
      <c r="AY467" s="137" t="s">
        <v>137</v>
      </c>
      <c r="BK467" s="146">
        <f>SUM(BK468:BK474)</f>
        <v>0</v>
      </c>
    </row>
    <row r="468" spans="1:65" s="2" customFormat="1" ht="37.9" customHeight="1" x14ac:dyDescent="0.2">
      <c r="A468" s="33"/>
      <c r="B468" s="149"/>
      <c r="C468" s="150" t="s">
        <v>573</v>
      </c>
      <c r="D468" s="150" t="s">
        <v>140</v>
      </c>
      <c r="E468" s="151" t="s">
        <v>574</v>
      </c>
      <c r="F468" s="152" t="s">
        <v>575</v>
      </c>
      <c r="G468" s="153" t="s">
        <v>237</v>
      </c>
      <c r="H468" s="154">
        <v>1</v>
      </c>
      <c r="I468" s="155"/>
      <c r="J468" s="156">
        <f>ROUND(I468*H468,2)</f>
        <v>0</v>
      </c>
      <c r="K468" s="152" t="s">
        <v>1</v>
      </c>
      <c r="L468" s="34"/>
      <c r="M468" s="157" t="s">
        <v>1</v>
      </c>
      <c r="N468" s="158" t="s">
        <v>40</v>
      </c>
      <c r="O468" s="59"/>
      <c r="P468" s="159">
        <f>O468*H468</f>
        <v>0</v>
      </c>
      <c r="Q468" s="159">
        <v>1.3999999999999999E-4</v>
      </c>
      <c r="R468" s="159">
        <f>Q468*H468</f>
        <v>1.3999999999999999E-4</v>
      </c>
      <c r="S468" s="159">
        <v>0</v>
      </c>
      <c r="T468" s="160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1" t="s">
        <v>257</v>
      </c>
      <c r="AT468" s="161" t="s">
        <v>140</v>
      </c>
      <c r="AU468" s="161" t="s">
        <v>83</v>
      </c>
      <c r="AY468" s="18" t="s">
        <v>137</v>
      </c>
      <c r="BE468" s="162">
        <f>IF(N468="základní",J468,0)</f>
        <v>0</v>
      </c>
      <c r="BF468" s="162">
        <f>IF(N468="snížená",J468,0)</f>
        <v>0</v>
      </c>
      <c r="BG468" s="162">
        <f>IF(N468="zákl. přenesená",J468,0)</f>
        <v>0</v>
      </c>
      <c r="BH468" s="162">
        <f>IF(N468="sníž. přenesená",J468,0)</f>
        <v>0</v>
      </c>
      <c r="BI468" s="162">
        <f>IF(N468="nulová",J468,0)</f>
        <v>0</v>
      </c>
      <c r="BJ468" s="18" t="s">
        <v>81</v>
      </c>
      <c r="BK468" s="162">
        <f>ROUND(I468*H468,2)</f>
        <v>0</v>
      </c>
      <c r="BL468" s="18" t="s">
        <v>257</v>
      </c>
      <c r="BM468" s="161" t="s">
        <v>576</v>
      </c>
    </row>
    <row r="469" spans="1:65" s="2" customFormat="1" ht="29.25" x14ac:dyDescent="0.2">
      <c r="A469" s="33"/>
      <c r="B469" s="34"/>
      <c r="C469" s="33"/>
      <c r="D469" s="163" t="s">
        <v>147</v>
      </c>
      <c r="E469" s="33"/>
      <c r="F469" s="164" t="s">
        <v>575</v>
      </c>
      <c r="G469" s="33"/>
      <c r="H469" s="33"/>
      <c r="I469" s="165"/>
      <c r="J469" s="33"/>
      <c r="K469" s="33"/>
      <c r="L469" s="34"/>
      <c r="M469" s="166"/>
      <c r="N469" s="167"/>
      <c r="O469" s="59"/>
      <c r="P469" s="59"/>
      <c r="Q469" s="59"/>
      <c r="R469" s="59"/>
      <c r="S469" s="59"/>
      <c r="T469" s="60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8" t="s">
        <v>147</v>
      </c>
      <c r="AU469" s="18" t="s">
        <v>83</v>
      </c>
    </row>
    <row r="470" spans="1:65" s="2" customFormat="1" ht="24.2" customHeight="1" x14ac:dyDescent="0.2">
      <c r="A470" s="33"/>
      <c r="B470" s="149"/>
      <c r="C470" s="150" t="s">
        <v>577</v>
      </c>
      <c r="D470" s="150" t="s">
        <v>140</v>
      </c>
      <c r="E470" s="151" t="s">
        <v>578</v>
      </c>
      <c r="F470" s="152" t="s">
        <v>579</v>
      </c>
      <c r="G470" s="153" t="s">
        <v>143</v>
      </c>
      <c r="H470" s="154">
        <v>24</v>
      </c>
      <c r="I470" s="155"/>
      <c r="J470" s="156">
        <f>ROUND(I470*H470,2)</f>
        <v>0</v>
      </c>
      <c r="K470" s="152" t="s">
        <v>144</v>
      </c>
      <c r="L470" s="34"/>
      <c r="M470" s="157" t="s">
        <v>1</v>
      </c>
      <c r="N470" s="158" t="s">
        <v>40</v>
      </c>
      <c r="O470" s="59"/>
      <c r="P470" s="159">
        <f>O470*H470</f>
        <v>0</v>
      </c>
      <c r="Q470" s="159">
        <v>1.3999999999999999E-4</v>
      </c>
      <c r="R470" s="159">
        <f>Q470*H470</f>
        <v>3.3599999999999997E-3</v>
      </c>
      <c r="S470" s="159">
        <v>0</v>
      </c>
      <c r="T470" s="16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1" t="s">
        <v>257</v>
      </c>
      <c r="AT470" s="161" t="s">
        <v>140</v>
      </c>
      <c r="AU470" s="161" t="s">
        <v>83</v>
      </c>
      <c r="AY470" s="18" t="s">
        <v>137</v>
      </c>
      <c r="BE470" s="162">
        <f>IF(N470="základní",J470,0)</f>
        <v>0</v>
      </c>
      <c r="BF470" s="162">
        <f>IF(N470="snížená",J470,0)</f>
        <v>0</v>
      </c>
      <c r="BG470" s="162">
        <f>IF(N470="zákl. přenesená",J470,0)</f>
        <v>0</v>
      </c>
      <c r="BH470" s="162">
        <f>IF(N470="sníž. přenesená",J470,0)</f>
        <v>0</v>
      </c>
      <c r="BI470" s="162">
        <f>IF(N470="nulová",J470,0)</f>
        <v>0</v>
      </c>
      <c r="BJ470" s="18" t="s">
        <v>81</v>
      </c>
      <c r="BK470" s="162">
        <f>ROUND(I470*H470,2)</f>
        <v>0</v>
      </c>
      <c r="BL470" s="18" t="s">
        <v>257</v>
      </c>
      <c r="BM470" s="161" t="s">
        <v>580</v>
      </c>
    </row>
    <row r="471" spans="1:65" s="2" customFormat="1" x14ac:dyDescent="0.2">
      <c r="A471" s="33"/>
      <c r="B471" s="34"/>
      <c r="C471" s="33"/>
      <c r="D471" s="163" t="s">
        <v>147</v>
      </c>
      <c r="E471" s="33"/>
      <c r="F471" s="164" t="s">
        <v>581</v>
      </c>
      <c r="G471" s="33"/>
      <c r="H471" s="33"/>
      <c r="I471" s="165"/>
      <c r="J471" s="33"/>
      <c r="K471" s="33"/>
      <c r="L471" s="34"/>
      <c r="M471" s="166"/>
      <c r="N471" s="167"/>
      <c r="O471" s="59"/>
      <c r="P471" s="59"/>
      <c r="Q471" s="59"/>
      <c r="R471" s="59"/>
      <c r="S471" s="59"/>
      <c r="T471" s="60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8" t="s">
        <v>147</v>
      </c>
      <c r="AU471" s="18" t="s">
        <v>83</v>
      </c>
    </row>
    <row r="472" spans="1:65" s="14" customFormat="1" x14ac:dyDescent="0.2">
      <c r="B472" s="175"/>
      <c r="D472" s="163" t="s">
        <v>149</v>
      </c>
      <c r="E472" s="176" t="s">
        <v>1</v>
      </c>
      <c r="F472" s="177" t="s">
        <v>582</v>
      </c>
      <c r="H472" s="178">
        <v>24</v>
      </c>
      <c r="I472" s="179"/>
      <c r="L472" s="175"/>
      <c r="M472" s="180"/>
      <c r="N472" s="181"/>
      <c r="O472" s="181"/>
      <c r="P472" s="181"/>
      <c r="Q472" s="181"/>
      <c r="R472" s="181"/>
      <c r="S472" s="181"/>
      <c r="T472" s="182"/>
      <c r="AT472" s="176" t="s">
        <v>149</v>
      </c>
      <c r="AU472" s="176" t="s">
        <v>83</v>
      </c>
      <c r="AV472" s="14" t="s">
        <v>83</v>
      </c>
      <c r="AW472" s="14" t="s">
        <v>32</v>
      </c>
      <c r="AX472" s="14" t="s">
        <v>81</v>
      </c>
      <c r="AY472" s="176" t="s">
        <v>137</v>
      </c>
    </row>
    <row r="473" spans="1:65" s="2" customFormat="1" ht="24.2" customHeight="1" x14ac:dyDescent="0.2">
      <c r="A473" s="33"/>
      <c r="B473" s="149"/>
      <c r="C473" s="150" t="s">
        <v>583</v>
      </c>
      <c r="D473" s="150" t="s">
        <v>140</v>
      </c>
      <c r="E473" s="151" t="s">
        <v>584</v>
      </c>
      <c r="F473" s="152" t="s">
        <v>585</v>
      </c>
      <c r="G473" s="153" t="s">
        <v>143</v>
      </c>
      <c r="H473" s="154">
        <v>24</v>
      </c>
      <c r="I473" s="155"/>
      <c r="J473" s="156">
        <f>ROUND(I473*H473,2)</f>
        <v>0</v>
      </c>
      <c r="K473" s="152" t="s">
        <v>144</v>
      </c>
      <c r="L473" s="34"/>
      <c r="M473" s="157" t="s">
        <v>1</v>
      </c>
      <c r="N473" s="158" t="s">
        <v>40</v>
      </c>
      <c r="O473" s="59"/>
      <c r="P473" s="159">
        <f>O473*H473</f>
        <v>0</v>
      </c>
      <c r="Q473" s="159">
        <v>1.2E-4</v>
      </c>
      <c r="R473" s="159">
        <f>Q473*H473</f>
        <v>2.8800000000000002E-3</v>
      </c>
      <c r="S473" s="159">
        <v>0</v>
      </c>
      <c r="T473" s="16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1" t="s">
        <v>257</v>
      </c>
      <c r="AT473" s="161" t="s">
        <v>140</v>
      </c>
      <c r="AU473" s="161" t="s">
        <v>83</v>
      </c>
      <c r="AY473" s="18" t="s">
        <v>137</v>
      </c>
      <c r="BE473" s="162">
        <f>IF(N473="základní",J473,0)</f>
        <v>0</v>
      </c>
      <c r="BF473" s="162">
        <f>IF(N473="snížená",J473,0)</f>
        <v>0</v>
      </c>
      <c r="BG473" s="162">
        <f>IF(N473="zákl. přenesená",J473,0)</f>
        <v>0</v>
      </c>
      <c r="BH473" s="162">
        <f>IF(N473="sníž. přenesená",J473,0)</f>
        <v>0</v>
      </c>
      <c r="BI473" s="162">
        <f>IF(N473="nulová",J473,0)</f>
        <v>0</v>
      </c>
      <c r="BJ473" s="18" t="s">
        <v>81</v>
      </c>
      <c r="BK473" s="162">
        <f>ROUND(I473*H473,2)</f>
        <v>0</v>
      </c>
      <c r="BL473" s="18" t="s">
        <v>257</v>
      </c>
      <c r="BM473" s="161" t="s">
        <v>586</v>
      </c>
    </row>
    <row r="474" spans="1:65" s="2" customFormat="1" ht="19.5" x14ac:dyDescent="0.2">
      <c r="A474" s="33"/>
      <c r="B474" s="34"/>
      <c r="C474" s="33"/>
      <c r="D474" s="163" t="s">
        <v>147</v>
      </c>
      <c r="E474" s="33"/>
      <c r="F474" s="164" t="s">
        <v>587</v>
      </c>
      <c r="G474" s="33"/>
      <c r="H474" s="33"/>
      <c r="I474" s="165"/>
      <c r="J474" s="33"/>
      <c r="K474" s="33"/>
      <c r="L474" s="34"/>
      <c r="M474" s="166"/>
      <c r="N474" s="167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147</v>
      </c>
      <c r="AU474" s="18" t="s">
        <v>83</v>
      </c>
    </row>
    <row r="475" spans="1:65" s="12" customFormat="1" ht="22.9" customHeight="1" x14ac:dyDescent="0.2">
      <c r="B475" s="136"/>
      <c r="D475" s="137" t="s">
        <v>74</v>
      </c>
      <c r="E475" s="147" t="s">
        <v>588</v>
      </c>
      <c r="F475" s="147" t="s">
        <v>589</v>
      </c>
      <c r="I475" s="139"/>
      <c r="J475" s="148">
        <f>BK475</f>
        <v>0</v>
      </c>
      <c r="L475" s="136"/>
      <c r="M475" s="141"/>
      <c r="N475" s="142"/>
      <c r="O475" s="142"/>
      <c r="P475" s="143">
        <f>SUM(P476:P484)</f>
        <v>0</v>
      </c>
      <c r="Q475" s="142"/>
      <c r="R475" s="143">
        <f>SUM(R476:R484)</f>
        <v>0.13559133000000001</v>
      </c>
      <c r="S475" s="142"/>
      <c r="T475" s="144">
        <f>SUM(T476:T484)</f>
        <v>0</v>
      </c>
      <c r="AR475" s="137" t="s">
        <v>83</v>
      </c>
      <c r="AT475" s="145" t="s">
        <v>74</v>
      </c>
      <c r="AU475" s="145" t="s">
        <v>81</v>
      </c>
      <c r="AY475" s="137" t="s">
        <v>137</v>
      </c>
      <c r="BK475" s="146">
        <f>SUM(BK476:BK484)</f>
        <v>0</v>
      </c>
    </row>
    <row r="476" spans="1:65" s="2" customFormat="1" ht="24.2" customHeight="1" x14ac:dyDescent="0.2">
      <c r="A476" s="33"/>
      <c r="B476" s="149"/>
      <c r="C476" s="150" t="s">
        <v>590</v>
      </c>
      <c r="D476" s="150" t="s">
        <v>140</v>
      </c>
      <c r="E476" s="151" t="s">
        <v>591</v>
      </c>
      <c r="F476" s="152" t="s">
        <v>592</v>
      </c>
      <c r="G476" s="153" t="s">
        <v>143</v>
      </c>
      <c r="H476" s="154">
        <v>276.71699999999998</v>
      </c>
      <c r="I476" s="155"/>
      <c r="J476" s="156">
        <f>ROUND(I476*H476,2)</f>
        <v>0</v>
      </c>
      <c r="K476" s="152" t="s">
        <v>144</v>
      </c>
      <c r="L476" s="34"/>
      <c r="M476" s="157" t="s">
        <v>1</v>
      </c>
      <c r="N476" s="158" t="s">
        <v>40</v>
      </c>
      <c r="O476" s="59"/>
      <c r="P476" s="159">
        <f>O476*H476</f>
        <v>0</v>
      </c>
      <c r="Q476" s="159">
        <v>2.0000000000000001E-4</v>
      </c>
      <c r="R476" s="159">
        <f>Q476*H476</f>
        <v>5.5343400000000001E-2</v>
      </c>
      <c r="S476" s="159">
        <v>0</v>
      </c>
      <c r="T476" s="160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61" t="s">
        <v>257</v>
      </c>
      <c r="AT476" s="161" t="s">
        <v>140</v>
      </c>
      <c r="AU476" s="161" t="s">
        <v>83</v>
      </c>
      <c r="AY476" s="18" t="s">
        <v>137</v>
      </c>
      <c r="BE476" s="162">
        <f>IF(N476="základní",J476,0)</f>
        <v>0</v>
      </c>
      <c r="BF476" s="162">
        <f>IF(N476="snížená",J476,0)</f>
        <v>0</v>
      </c>
      <c r="BG476" s="162">
        <f>IF(N476="zákl. přenesená",J476,0)</f>
        <v>0</v>
      </c>
      <c r="BH476" s="162">
        <f>IF(N476="sníž. přenesená",J476,0)</f>
        <v>0</v>
      </c>
      <c r="BI476" s="162">
        <f>IF(N476="nulová",J476,0)</f>
        <v>0</v>
      </c>
      <c r="BJ476" s="18" t="s">
        <v>81</v>
      </c>
      <c r="BK476" s="162">
        <f>ROUND(I476*H476,2)</f>
        <v>0</v>
      </c>
      <c r="BL476" s="18" t="s">
        <v>257</v>
      </c>
      <c r="BM476" s="161" t="s">
        <v>593</v>
      </c>
    </row>
    <row r="477" spans="1:65" s="2" customFormat="1" ht="19.5" x14ac:dyDescent="0.2">
      <c r="A477" s="33"/>
      <c r="B477" s="34"/>
      <c r="C477" s="33"/>
      <c r="D477" s="163" t="s">
        <v>147</v>
      </c>
      <c r="E477" s="33"/>
      <c r="F477" s="164" t="s">
        <v>594</v>
      </c>
      <c r="G477" s="33"/>
      <c r="H477" s="33"/>
      <c r="I477" s="165"/>
      <c r="J477" s="33"/>
      <c r="K477" s="33"/>
      <c r="L477" s="34"/>
      <c r="M477" s="166"/>
      <c r="N477" s="167"/>
      <c r="O477" s="59"/>
      <c r="P477" s="59"/>
      <c r="Q477" s="59"/>
      <c r="R477" s="59"/>
      <c r="S477" s="59"/>
      <c r="T477" s="60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8" t="s">
        <v>147</v>
      </c>
      <c r="AU477" s="18" t="s">
        <v>83</v>
      </c>
    </row>
    <row r="478" spans="1:65" s="13" customFormat="1" x14ac:dyDescent="0.2">
      <c r="B478" s="168"/>
      <c r="D478" s="163" t="s">
        <v>149</v>
      </c>
      <c r="E478" s="169" t="s">
        <v>1</v>
      </c>
      <c r="F478" s="170" t="s">
        <v>595</v>
      </c>
      <c r="H478" s="169" t="s">
        <v>1</v>
      </c>
      <c r="I478" s="171"/>
      <c r="L478" s="168"/>
      <c r="M478" s="172"/>
      <c r="N478" s="173"/>
      <c r="O478" s="173"/>
      <c r="P478" s="173"/>
      <c r="Q478" s="173"/>
      <c r="R478" s="173"/>
      <c r="S478" s="173"/>
      <c r="T478" s="174"/>
      <c r="AT478" s="169" t="s">
        <v>149</v>
      </c>
      <c r="AU478" s="169" t="s">
        <v>83</v>
      </c>
      <c r="AV478" s="13" t="s">
        <v>81</v>
      </c>
      <c r="AW478" s="13" t="s">
        <v>32</v>
      </c>
      <c r="AX478" s="13" t="s">
        <v>75</v>
      </c>
      <c r="AY478" s="169" t="s">
        <v>137</v>
      </c>
    </row>
    <row r="479" spans="1:65" s="14" customFormat="1" x14ac:dyDescent="0.2">
      <c r="B479" s="175"/>
      <c r="D479" s="163" t="s">
        <v>149</v>
      </c>
      <c r="E479" s="176" t="s">
        <v>1</v>
      </c>
      <c r="F479" s="177" t="s">
        <v>596</v>
      </c>
      <c r="H479" s="178">
        <v>48.6</v>
      </c>
      <c r="I479" s="179"/>
      <c r="L479" s="175"/>
      <c r="M479" s="180"/>
      <c r="N479" s="181"/>
      <c r="O479" s="181"/>
      <c r="P479" s="181"/>
      <c r="Q479" s="181"/>
      <c r="R479" s="181"/>
      <c r="S479" s="181"/>
      <c r="T479" s="182"/>
      <c r="AT479" s="176" t="s">
        <v>149</v>
      </c>
      <c r="AU479" s="176" t="s">
        <v>83</v>
      </c>
      <c r="AV479" s="14" t="s">
        <v>83</v>
      </c>
      <c r="AW479" s="14" t="s">
        <v>32</v>
      </c>
      <c r="AX479" s="14" t="s">
        <v>75</v>
      </c>
      <c r="AY479" s="176" t="s">
        <v>137</v>
      </c>
    </row>
    <row r="480" spans="1:65" s="13" customFormat="1" x14ac:dyDescent="0.2">
      <c r="B480" s="168"/>
      <c r="D480" s="163" t="s">
        <v>149</v>
      </c>
      <c r="E480" s="169" t="s">
        <v>1</v>
      </c>
      <c r="F480" s="170" t="s">
        <v>597</v>
      </c>
      <c r="H480" s="169" t="s">
        <v>1</v>
      </c>
      <c r="I480" s="171"/>
      <c r="L480" s="168"/>
      <c r="M480" s="172"/>
      <c r="N480" s="173"/>
      <c r="O480" s="173"/>
      <c r="P480" s="173"/>
      <c r="Q480" s="173"/>
      <c r="R480" s="173"/>
      <c r="S480" s="173"/>
      <c r="T480" s="174"/>
      <c r="AT480" s="169" t="s">
        <v>149</v>
      </c>
      <c r="AU480" s="169" t="s">
        <v>83</v>
      </c>
      <c r="AV480" s="13" t="s">
        <v>81</v>
      </c>
      <c r="AW480" s="13" t="s">
        <v>32</v>
      </c>
      <c r="AX480" s="13" t="s">
        <v>75</v>
      </c>
      <c r="AY480" s="169" t="s">
        <v>137</v>
      </c>
    </row>
    <row r="481" spans="1:65" s="14" customFormat="1" x14ac:dyDescent="0.2">
      <c r="B481" s="175"/>
      <c r="D481" s="163" t="s">
        <v>149</v>
      </c>
      <c r="E481" s="176" t="s">
        <v>1</v>
      </c>
      <c r="F481" s="177" t="s">
        <v>598</v>
      </c>
      <c r="H481" s="178">
        <v>228.11699999999999</v>
      </c>
      <c r="I481" s="179"/>
      <c r="L481" s="175"/>
      <c r="M481" s="180"/>
      <c r="N481" s="181"/>
      <c r="O481" s="181"/>
      <c r="P481" s="181"/>
      <c r="Q481" s="181"/>
      <c r="R481" s="181"/>
      <c r="S481" s="181"/>
      <c r="T481" s="182"/>
      <c r="AT481" s="176" t="s">
        <v>149</v>
      </c>
      <c r="AU481" s="176" t="s">
        <v>83</v>
      </c>
      <c r="AV481" s="14" t="s">
        <v>83</v>
      </c>
      <c r="AW481" s="14" t="s">
        <v>32</v>
      </c>
      <c r="AX481" s="14" t="s">
        <v>75</v>
      </c>
      <c r="AY481" s="176" t="s">
        <v>137</v>
      </c>
    </row>
    <row r="482" spans="1:65" s="16" customFormat="1" x14ac:dyDescent="0.2">
      <c r="B482" s="191"/>
      <c r="D482" s="163" t="s">
        <v>149</v>
      </c>
      <c r="E482" s="192" t="s">
        <v>1</v>
      </c>
      <c r="F482" s="193" t="s">
        <v>192</v>
      </c>
      <c r="H482" s="194">
        <v>276.71699999999998</v>
      </c>
      <c r="I482" s="195"/>
      <c r="L482" s="191"/>
      <c r="M482" s="196"/>
      <c r="N482" s="197"/>
      <c r="O482" s="197"/>
      <c r="P482" s="197"/>
      <c r="Q482" s="197"/>
      <c r="R482" s="197"/>
      <c r="S482" s="197"/>
      <c r="T482" s="198"/>
      <c r="AT482" s="192" t="s">
        <v>149</v>
      </c>
      <c r="AU482" s="192" t="s">
        <v>83</v>
      </c>
      <c r="AV482" s="16" t="s">
        <v>145</v>
      </c>
      <c r="AW482" s="16" t="s">
        <v>32</v>
      </c>
      <c r="AX482" s="16" t="s">
        <v>81</v>
      </c>
      <c r="AY482" s="192" t="s">
        <v>137</v>
      </c>
    </row>
    <row r="483" spans="1:65" s="2" customFormat="1" ht="24.2" customHeight="1" x14ac:dyDescent="0.2">
      <c r="A483" s="33"/>
      <c r="B483" s="149"/>
      <c r="C483" s="150" t="s">
        <v>599</v>
      </c>
      <c r="D483" s="150" t="s">
        <v>140</v>
      </c>
      <c r="E483" s="151" t="s">
        <v>600</v>
      </c>
      <c r="F483" s="152" t="s">
        <v>601</v>
      </c>
      <c r="G483" s="153" t="s">
        <v>143</v>
      </c>
      <c r="H483" s="154">
        <v>276.71699999999998</v>
      </c>
      <c r="I483" s="155"/>
      <c r="J483" s="156">
        <f>ROUND(I483*H483,2)</f>
        <v>0</v>
      </c>
      <c r="K483" s="152" t="s">
        <v>1</v>
      </c>
      <c r="L483" s="34"/>
      <c r="M483" s="157" t="s">
        <v>1</v>
      </c>
      <c r="N483" s="158" t="s">
        <v>40</v>
      </c>
      <c r="O483" s="59"/>
      <c r="P483" s="159">
        <f>O483*H483</f>
        <v>0</v>
      </c>
      <c r="Q483" s="159">
        <v>2.9E-4</v>
      </c>
      <c r="R483" s="159">
        <f>Q483*H483</f>
        <v>8.0247929999999995E-2</v>
      </c>
      <c r="S483" s="159">
        <v>0</v>
      </c>
      <c r="T483" s="160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1" t="s">
        <v>257</v>
      </c>
      <c r="AT483" s="161" t="s">
        <v>140</v>
      </c>
      <c r="AU483" s="161" t="s">
        <v>83</v>
      </c>
      <c r="AY483" s="18" t="s">
        <v>137</v>
      </c>
      <c r="BE483" s="162">
        <f>IF(N483="základní",J483,0)</f>
        <v>0</v>
      </c>
      <c r="BF483" s="162">
        <f>IF(N483="snížená",J483,0)</f>
        <v>0</v>
      </c>
      <c r="BG483" s="162">
        <f>IF(N483="zákl. přenesená",J483,0)</f>
        <v>0</v>
      </c>
      <c r="BH483" s="162">
        <f>IF(N483="sníž. přenesená",J483,0)</f>
        <v>0</v>
      </c>
      <c r="BI483" s="162">
        <f>IF(N483="nulová",J483,0)</f>
        <v>0</v>
      </c>
      <c r="BJ483" s="18" t="s">
        <v>81</v>
      </c>
      <c r="BK483" s="162">
        <f>ROUND(I483*H483,2)</f>
        <v>0</v>
      </c>
      <c r="BL483" s="18" t="s">
        <v>257</v>
      </c>
      <c r="BM483" s="161" t="s">
        <v>602</v>
      </c>
    </row>
    <row r="484" spans="1:65" s="2" customFormat="1" ht="19.5" x14ac:dyDescent="0.2">
      <c r="A484" s="33"/>
      <c r="B484" s="34"/>
      <c r="C484" s="33"/>
      <c r="D484" s="163" t="s">
        <v>147</v>
      </c>
      <c r="E484" s="33"/>
      <c r="F484" s="164" t="s">
        <v>603</v>
      </c>
      <c r="G484" s="33"/>
      <c r="H484" s="33"/>
      <c r="I484" s="165"/>
      <c r="J484" s="33"/>
      <c r="K484" s="33"/>
      <c r="L484" s="34"/>
      <c r="M484" s="166"/>
      <c r="N484" s="167"/>
      <c r="O484" s="59"/>
      <c r="P484" s="59"/>
      <c r="Q484" s="59"/>
      <c r="R484" s="59"/>
      <c r="S484" s="59"/>
      <c r="T484" s="60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147</v>
      </c>
      <c r="AU484" s="18" t="s">
        <v>83</v>
      </c>
    </row>
    <row r="485" spans="1:65" s="12" customFormat="1" ht="25.9" customHeight="1" x14ac:dyDescent="0.2">
      <c r="B485" s="136"/>
      <c r="D485" s="137" t="s">
        <v>74</v>
      </c>
      <c r="E485" s="138" t="s">
        <v>604</v>
      </c>
      <c r="F485" s="138" t="s">
        <v>605</v>
      </c>
      <c r="I485" s="139"/>
      <c r="J485" s="140">
        <f>BK485</f>
        <v>0</v>
      </c>
      <c r="L485" s="136"/>
      <c r="M485" s="141"/>
      <c r="N485" s="142"/>
      <c r="O485" s="142"/>
      <c r="P485" s="143">
        <f>SUM(P486:P489)</f>
        <v>0</v>
      </c>
      <c r="Q485" s="142"/>
      <c r="R485" s="143">
        <f>SUM(R486:R489)</f>
        <v>0</v>
      </c>
      <c r="S485" s="142"/>
      <c r="T485" s="144">
        <f>SUM(T486:T489)</f>
        <v>0</v>
      </c>
      <c r="AR485" s="137" t="s">
        <v>145</v>
      </c>
      <c r="AT485" s="145" t="s">
        <v>74</v>
      </c>
      <c r="AU485" s="145" t="s">
        <v>75</v>
      </c>
      <c r="AY485" s="137" t="s">
        <v>137</v>
      </c>
      <c r="BK485" s="146">
        <f>SUM(BK486:BK489)</f>
        <v>0</v>
      </c>
    </row>
    <row r="486" spans="1:65" s="2" customFormat="1" ht="14.45" customHeight="1" x14ac:dyDescent="0.2">
      <c r="A486" s="33"/>
      <c r="B486" s="149"/>
      <c r="C486" s="150" t="s">
        <v>606</v>
      </c>
      <c r="D486" s="150" t="s">
        <v>140</v>
      </c>
      <c r="E486" s="151" t="s">
        <v>607</v>
      </c>
      <c r="F486" s="152" t="s">
        <v>608</v>
      </c>
      <c r="G486" s="153" t="s">
        <v>609</v>
      </c>
      <c r="H486" s="154">
        <v>35</v>
      </c>
      <c r="I486" s="155"/>
      <c r="J486" s="156">
        <f>ROUND(I486*H486,2)</f>
        <v>0</v>
      </c>
      <c r="K486" s="152" t="s">
        <v>144</v>
      </c>
      <c r="L486" s="34"/>
      <c r="M486" s="157" t="s">
        <v>1</v>
      </c>
      <c r="N486" s="158" t="s">
        <v>40</v>
      </c>
      <c r="O486" s="59"/>
      <c r="P486" s="159">
        <f>O486*H486</f>
        <v>0</v>
      </c>
      <c r="Q486" s="159">
        <v>0</v>
      </c>
      <c r="R486" s="159">
        <f>Q486*H486</f>
        <v>0</v>
      </c>
      <c r="S486" s="159">
        <v>0</v>
      </c>
      <c r="T486" s="160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1" t="s">
        <v>610</v>
      </c>
      <c r="AT486" s="161" t="s">
        <v>140</v>
      </c>
      <c r="AU486" s="161" t="s">
        <v>81</v>
      </c>
      <c r="AY486" s="18" t="s">
        <v>137</v>
      </c>
      <c r="BE486" s="162">
        <f>IF(N486="základní",J486,0)</f>
        <v>0</v>
      </c>
      <c r="BF486" s="162">
        <f>IF(N486="snížená",J486,0)</f>
        <v>0</v>
      </c>
      <c r="BG486" s="162">
        <f>IF(N486="zákl. přenesená",J486,0)</f>
        <v>0</v>
      </c>
      <c r="BH486" s="162">
        <f>IF(N486="sníž. přenesená",J486,0)</f>
        <v>0</v>
      </c>
      <c r="BI486" s="162">
        <f>IF(N486="nulová",J486,0)</f>
        <v>0</v>
      </c>
      <c r="BJ486" s="18" t="s">
        <v>81</v>
      </c>
      <c r="BK486" s="162">
        <f>ROUND(I486*H486,2)</f>
        <v>0</v>
      </c>
      <c r="BL486" s="18" t="s">
        <v>610</v>
      </c>
      <c r="BM486" s="161" t="s">
        <v>611</v>
      </c>
    </row>
    <row r="487" spans="1:65" s="2" customFormat="1" ht="19.5" x14ac:dyDescent="0.2">
      <c r="A487" s="33"/>
      <c r="B487" s="34"/>
      <c r="C487" s="33"/>
      <c r="D487" s="163" t="s">
        <v>147</v>
      </c>
      <c r="E487" s="33"/>
      <c r="F487" s="164" t="s">
        <v>612</v>
      </c>
      <c r="G487" s="33"/>
      <c r="H487" s="33"/>
      <c r="I487" s="165"/>
      <c r="J487" s="33"/>
      <c r="K487" s="33"/>
      <c r="L487" s="34"/>
      <c r="M487" s="166"/>
      <c r="N487" s="167"/>
      <c r="O487" s="59"/>
      <c r="P487" s="59"/>
      <c r="Q487" s="59"/>
      <c r="R487" s="59"/>
      <c r="S487" s="59"/>
      <c r="T487" s="60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T487" s="18" t="s">
        <v>147</v>
      </c>
      <c r="AU487" s="18" t="s">
        <v>81</v>
      </c>
    </row>
    <row r="488" spans="1:65" s="13" customFormat="1" ht="22.5" x14ac:dyDescent="0.2">
      <c r="B488" s="168"/>
      <c r="D488" s="163" t="s">
        <v>149</v>
      </c>
      <c r="E488" s="169" t="s">
        <v>1</v>
      </c>
      <c r="F488" s="170" t="s">
        <v>613</v>
      </c>
      <c r="H488" s="169" t="s">
        <v>1</v>
      </c>
      <c r="I488" s="171"/>
      <c r="L488" s="168"/>
      <c r="M488" s="172"/>
      <c r="N488" s="173"/>
      <c r="O488" s="173"/>
      <c r="P488" s="173"/>
      <c r="Q488" s="173"/>
      <c r="R488" s="173"/>
      <c r="S488" s="173"/>
      <c r="T488" s="174"/>
      <c r="AT488" s="169" t="s">
        <v>149</v>
      </c>
      <c r="AU488" s="169" t="s">
        <v>81</v>
      </c>
      <c r="AV488" s="13" t="s">
        <v>81</v>
      </c>
      <c r="AW488" s="13" t="s">
        <v>32</v>
      </c>
      <c r="AX488" s="13" t="s">
        <v>75</v>
      </c>
      <c r="AY488" s="169" t="s">
        <v>137</v>
      </c>
    </row>
    <row r="489" spans="1:65" s="14" customFormat="1" x14ac:dyDescent="0.2">
      <c r="B489" s="175"/>
      <c r="D489" s="163" t="s">
        <v>149</v>
      </c>
      <c r="E489" s="176" t="s">
        <v>1</v>
      </c>
      <c r="F489" s="177">
        <v>35</v>
      </c>
      <c r="H489" s="178">
        <v>35</v>
      </c>
      <c r="I489" s="179"/>
      <c r="L489" s="175"/>
      <c r="M489" s="211"/>
      <c r="N489" s="212"/>
      <c r="O489" s="212"/>
      <c r="P489" s="212"/>
      <c r="Q489" s="212"/>
      <c r="R489" s="212"/>
      <c r="S489" s="212"/>
      <c r="T489" s="213"/>
      <c r="AT489" s="176" t="s">
        <v>149</v>
      </c>
      <c r="AU489" s="176" t="s">
        <v>81</v>
      </c>
      <c r="AV489" s="14" t="s">
        <v>83</v>
      </c>
      <c r="AW489" s="14" t="s">
        <v>32</v>
      </c>
      <c r="AX489" s="14" t="s">
        <v>81</v>
      </c>
      <c r="AY489" s="176" t="s">
        <v>137</v>
      </c>
    </row>
    <row r="490" spans="1:65" s="2" customFormat="1" ht="6.95" customHeight="1" x14ac:dyDescent="0.2">
      <c r="A490" s="33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34"/>
      <c r="M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</row>
  </sheetData>
  <autoFilter ref="C136:K489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5"/>
  <sheetViews>
    <sheetView showGridLines="0" workbookViewId="0">
      <selection activeCell="X350" sqref="X35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 x14ac:dyDescent="0.2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64" t="str">
        <f>'Rekapitulace stavby'!K6</f>
        <v>ZŠ ČSA, Bohumín - Oprava sociálního zázemí hlavní budovy</v>
      </c>
      <c r="F7" s="265"/>
      <c r="G7" s="265"/>
      <c r="H7" s="265"/>
      <c r="L7" s="21"/>
    </row>
    <row r="8" spans="1:46" s="1" customFormat="1" ht="12" customHeight="1" x14ac:dyDescent="0.2">
      <c r="B8" s="21"/>
      <c r="D8" s="28" t="s">
        <v>96</v>
      </c>
      <c r="L8" s="21"/>
    </row>
    <row r="9" spans="1:46" s="2" customFormat="1" ht="16.5" customHeight="1" x14ac:dyDescent="0.2">
      <c r="A9" s="33"/>
      <c r="B9" s="34"/>
      <c r="C9" s="33"/>
      <c r="D9" s="33"/>
      <c r="E9" s="264" t="s">
        <v>97</v>
      </c>
      <c r="F9" s="263"/>
      <c r="G9" s="263"/>
      <c r="H9" s="26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41" t="s">
        <v>614</v>
      </c>
      <c r="F11" s="263"/>
      <c r="G11" s="263"/>
      <c r="H11" s="26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18. 11. 2020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66" t="str">
        <f>'Rekapitulace stavby'!E14</f>
        <v>Vyplň údaj</v>
      </c>
      <c r="F20" s="258"/>
      <c r="G20" s="258"/>
      <c r="H20" s="258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62" t="s">
        <v>1</v>
      </c>
      <c r="F29" s="262"/>
      <c r="G29" s="262"/>
      <c r="H29" s="26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39</v>
      </c>
      <c r="E35" s="28" t="s">
        <v>40</v>
      </c>
      <c r="F35" s="105">
        <f>ROUND((SUM(BE134:BE384)),  2)</f>
        <v>0</v>
      </c>
      <c r="G35" s="33"/>
      <c r="H35" s="33"/>
      <c r="I35" s="106">
        <v>0.21</v>
      </c>
      <c r="J35" s="105">
        <f>ROUND(((SUM(BE134:BE384))*I35),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41</v>
      </c>
      <c r="F36" s="105">
        <f>ROUND((SUM(BF134:BF384)),  2)</f>
        <v>0</v>
      </c>
      <c r="G36" s="33"/>
      <c r="H36" s="33"/>
      <c r="I36" s="106">
        <v>0.15</v>
      </c>
      <c r="J36" s="105">
        <f>ROUND(((SUM(BF134:BF384))*I36),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42</v>
      </c>
      <c r="F37" s="105">
        <f>ROUND((SUM(BG134:BG384)),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43</v>
      </c>
      <c r="F38" s="105">
        <f>ROUND((SUM(BH134:BH384)),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44</v>
      </c>
      <c r="F39" s="105">
        <f>ROUND((SUM(BI134:BI384)),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64" t="str">
        <f>E7</f>
        <v>ZŠ ČSA, Bohumín - Oprava sociálního zázemí hlavní budovy</v>
      </c>
      <c r="F85" s="265"/>
      <c r="G85" s="265"/>
      <c r="H85" s="26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96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64" t="s">
        <v>97</v>
      </c>
      <c r="F87" s="263"/>
      <c r="G87" s="263"/>
      <c r="H87" s="26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41" t="str">
        <f>E11</f>
        <v>002 - Zdravotechnika</v>
      </c>
      <c r="F89" s="263"/>
      <c r="G89" s="263"/>
      <c r="H89" s="263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18. 11. 2020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 x14ac:dyDescent="0.2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J134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 x14ac:dyDescent="0.2">
      <c r="B99" s="118"/>
      <c r="D99" s="119" t="s">
        <v>105</v>
      </c>
      <c r="E99" s="120"/>
      <c r="F99" s="120"/>
      <c r="G99" s="120"/>
      <c r="H99" s="120"/>
      <c r="I99" s="120"/>
      <c r="J99" s="121">
        <f>J135</f>
        <v>0</v>
      </c>
      <c r="L99" s="118"/>
    </row>
    <row r="100" spans="1:47" s="10" customFormat="1" ht="19.899999999999999" customHeight="1" x14ac:dyDescent="0.2">
      <c r="B100" s="122"/>
      <c r="D100" s="123" t="s">
        <v>107</v>
      </c>
      <c r="E100" s="124"/>
      <c r="F100" s="124"/>
      <c r="G100" s="124"/>
      <c r="H100" s="124"/>
      <c r="I100" s="124"/>
      <c r="J100" s="125">
        <f>J136</f>
        <v>0</v>
      </c>
      <c r="L100" s="122"/>
    </row>
    <row r="101" spans="1:47" s="10" customFormat="1" ht="19.899999999999999" customHeight="1" x14ac:dyDescent="0.2">
      <c r="B101" s="122"/>
      <c r="D101" s="123" t="s">
        <v>108</v>
      </c>
      <c r="E101" s="124"/>
      <c r="F101" s="124"/>
      <c r="G101" s="124"/>
      <c r="H101" s="124"/>
      <c r="I101" s="124"/>
      <c r="J101" s="125">
        <f>J142</f>
        <v>0</v>
      </c>
      <c r="L101" s="122"/>
    </row>
    <row r="102" spans="1:47" s="10" customFormat="1" ht="19.899999999999999" customHeight="1" x14ac:dyDescent="0.2">
      <c r="B102" s="122"/>
      <c r="D102" s="123" t="s">
        <v>109</v>
      </c>
      <c r="E102" s="124"/>
      <c r="F102" s="124"/>
      <c r="G102" s="124"/>
      <c r="H102" s="124"/>
      <c r="I102" s="124"/>
      <c r="J102" s="125">
        <f>J153</f>
        <v>0</v>
      </c>
      <c r="L102" s="122"/>
    </row>
    <row r="103" spans="1:47" s="10" customFormat="1" ht="19.899999999999999" customHeight="1" x14ac:dyDescent="0.2">
      <c r="B103" s="122"/>
      <c r="D103" s="123" t="s">
        <v>110</v>
      </c>
      <c r="E103" s="124"/>
      <c r="F103" s="124"/>
      <c r="G103" s="124"/>
      <c r="H103" s="124"/>
      <c r="I103" s="124"/>
      <c r="J103" s="125">
        <f>J163</f>
        <v>0</v>
      </c>
      <c r="L103" s="122"/>
    </row>
    <row r="104" spans="1:47" s="9" customFormat="1" ht="24.95" customHeight="1" x14ac:dyDescent="0.2">
      <c r="B104" s="118"/>
      <c r="D104" s="119" t="s">
        <v>111</v>
      </c>
      <c r="E104" s="120"/>
      <c r="F104" s="120"/>
      <c r="G104" s="120"/>
      <c r="H104" s="120"/>
      <c r="I104" s="120"/>
      <c r="J104" s="121">
        <f>J166</f>
        <v>0</v>
      </c>
      <c r="L104" s="118"/>
    </row>
    <row r="105" spans="1:47" s="10" customFormat="1" ht="19.899999999999999" customHeight="1" x14ac:dyDescent="0.2">
      <c r="B105" s="122"/>
      <c r="D105" s="123" t="s">
        <v>615</v>
      </c>
      <c r="E105" s="124"/>
      <c r="F105" s="124"/>
      <c r="G105" s="124"/>
      <c r="H105" s="124"/>
      <c r="I105" s="124"/>
      <c r="J105" s="125">
        <f>J167</f>
        <v>0</v>
      </c>
      <c r="L105" s="122"/>
    </row>
    <row r="106" spans="1:47" s="10" customFormat="1" ht="19.899999999999999" customHeight="1" x14ac:dyDescent="0.2">
      <c r="B106" s="122"/>
      <c r="D106" s="123" t="s">
        <v>616</v>
      </c>
      <c r="E106" s="124"/>
      <c r="F106" s="124"/>
      <c r="G106" s="124"/>
      <c r="H106" s="124"/>
      <c r="I106" s="124"/>
      <c r="J106" s="125">
        <f>J224</f>
        <v>0</v>
      </c>
      <c r="L106" s="122"/>
    </row>
    <row r="107" spans="1:47" s="10" customFormat="1" ht="19.899999999999999" customHeight="1" x14ac:dyDescent="0.2">
      <c r="B107" s="122"/>
      <c r="D107" s="123" t="s">
        <v>112</v>
      </c>
      <c r="E107" s="124"/>
      <c r="F107" s="124"/>
      <c r="G107" s="124"/>
      <c r="H107" s="124"/>
      <c r="I107" s="124"/>
      <c r="J107" s="125">
        <f>J267</f>
        <v>0</v>
      </c>
      <c r="L107" s="122"/>
    </row>
    <row r="108" spans="1:47" s="10" customFormat="1" ht="19.899999999999999" customHeight="1" x14ac:dyDescent="0.2">
      <c r="B108" s="122"/>
      <c r="D108" s="123" t="s">
        <v>617</v>
      </c>
      <c r="E108" s="124"/>
      <c r="F108" s="124"/>
      <c r="G108" s="124"/>
      <c r="H108" s="124"/>
      <c r="I108" s="124"/>
      <c r="J108" s="125">
        <f>J316</f>
        <v>0</v>
      </c>
      <c r="L108" s="122"/>
    </row>
    <row r="109" spans="1:47" s="10" customFormat="1" ht="19.899999999999999" customHeight="1" x14ac:dyDescent="0.2">
      <c r="B109" s="122"/>
      <c r="D109" s="123" t="s">
        <v>618</v>
      </c>
      <c r="E109" s="124"/>
      <c r="F109" s="124"/>
      <c r="G109" s="124"/>
      <c r="H109" s="124"/>
      <c r="I109" s="124"/>
      <c r="J109" s="125">
        <f>J339</f>
        <v>0</v>
      </c>
      <c r="L109" s="122"/>
    </row>
    <row r="110" spans="1:47" s="10" customFormat="1" ht="19.899999999999999" customHeight="1" x14ac:dyDescent="0.2">
      <c r="B110" s="122"/>
      <c r="D110" s="123" t="s">
        <v>619</v>
      </c>
      <c r="E110" s="124"/>
      <c r="F110" s="124"/>
      <c r="G110" s="124"/>
      <c r="H110" s="124"/>
      <c r="I110" s="124"/>
      <c r="J110" s="125">
        <f>J350</f>
        <v>0</v>
      </c>
      <c r="L110" s="122"/>
    </row>
    <row r="111" spans="1:47" s="10" customFormat="1" ht="19.899999999999999" customHeight="1" x14ac:dyDescent="0.2">
      <c r="B111" s="122"/>
      <c r="D111" s="123" t="s">
        <v>119</v>
      </c>
      <c r="E111" s="124"/>
      <c r="F111" s="124"/>
      <c r="G111" s="124"/>
      <c r="H111" s="124"/>
      <c r="I111" s="124"/>
      <c r="J111" s="125">
        <f>J361</f>
        <v>0</v>
      </c>
      <c r="L111" s="122"/>
    </row>
    <row r="112" spans="1:47" s="10" customFormat="1" ht="19.899999999999999" customHeight="1" x14ac:dyDescent="0.2">
      <c r="B112" s="122"/>
      <c r="D112" s="123" t="s">
        <v>620</v>
      </c>
      <c r="E112" s="124"/>
      <c r="F112" s="124"/>
      <c r="G112" s="124"/>
      <c r="H112" s="124"/>
      <c r="I112" s="124"/>
      <c r="J112" s="125">
        <f>J372</f>
        <v>0</v>
      </c>
      <c r="L112" s="122"/>
    </row>
    <row r="113" spans="1:31" s="2" customFormat="1" ht="21.7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 x14ac:dyDescent="0.2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 x14ac:dyDescent="0.2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 x14ac:dyDescent="0.2">
      <c r="A119" s="33"/>
      <c r="B119" s="34"/>
      <c r="C119" s="22" t="s">
        <v>122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 x14ac:dyDescent="0.2">
      <c r="A121" s="33"/>
      <c r="B121" s="34"/>
      <c r="C121" s="28" t="s">
        <v>16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 x14ac:dyDescent="0.2">
      <c r="A122" s="33"/>
      <c r="B122" s="34"/>
      <c r="C122" s="33"/>
      <c r="D122" s="33"/>
      <c r="E122" s="264" t="str">
        <f>E7</f>
        <v>ZŠ ČSA, Bohumín - Oprava sociálního zázemí hlavní budovy</v>
      </c>
      <c r="F122" s="265"/>
      <c r="G122" s="265"/>
      <c r="H122" s="265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12" customHeight="1" x14ac:dyDescent="0.2">
      <c r="B123" s="21"/>
      <c r="C123" s="28" t="s">
        <v>96</v>
      </c>
      <c r="L123" s="21"/>
    </row>
    <row r="124" spans="1:31" s="2" customFormat="1" ht="16.5" customHeight="1" x14ac:dyDescent="0.2">
      <c r="A124" s="33"/>
      <c r="B124" s="34"/>
      <c r="C124" s="33"/>
      <c r="D124" s="33"/>
      <c r="E124" s="264" t="s">
        <v>97</v>
      </c>
      <c r="F124" s="263"/>
      <c r="G124" s="263"/>
      <c r="H124" s="26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 x14ac:dyDescent="0.2">
      <c r="A125" s="33"/>
      <c r="B125" s="34"/>
      <c r="C125" s="28" t="s">
        <v>98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 x14ac:dyDescent="0.2">
      <c r="A126" s="33"/>
      <c r="B126" s="34"/>
      <c r="C126" s="33"/>
      <c r="D126" s="33"/>
      <c r="E126" s="241" t="str">
        <f>E11</f>
        <v>002 - Zdravotechnika</v>
      </c>
      <c r="F126" s="263"/>
      <c r="G126" s="263"/>
      <c r="H126" s="26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 x14ac:dyDescent="0.2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 x14ac:dyDescent="0.2">
      <c r="A128" s="33"/>
      <c r="B128" s="34"/>
      <c r="C128" s="28" t="s">
        <v>20</v>
      </c>
      <c r="D128" s="33"/>
      <c r="E128" s="33"/>
      <c r="F128" s="26" t="str">
        <f>F14</f>
        <v xml:space="preserve"> </v>
      </c>
      <c r="G128" s="33"/>
      <c r="H128" s="33"/>
      <c r="I128" s="28" t="s">
        <v>22</v>
      </c>
      <c r="J128" s="56" t="str">
        <f>IF(J14="","",J14)</f>
        <v>18. 11. 2020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 x14ac:dyDescent="0.2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 x14ac:dyDescent="0.2">
      <c r="A130" s="33"/>
      <c r="B130" s="34"/>
      <c r="C130" s="28" t="s">
        <v>24</v>
      </c>
      <c r="D130" s="33"/>
      <c r="E130" s="33"/>
      <c r="F130" s="26" t="str">
        <f>E17</f>
        <v>Město Bohumín</v>
      </c>
      <c r="G130" s="33"/>
      <c r="H130" s="33"/>
      <c r="I130" s="28" t="s">
        <v>30</v>
      </c>
      <c r="J130" s="31" t="str">
        <f>E23</f>
        <v>RP projekt s.r.o.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 x14ac:dyDescent="0.2">
      <c r="A131" s="33"/>
      <c r="B131" s="34"/>
      <c r="C131" s="28" t="s">
        <v>28</v>
      </c>
      <c r="D131" s="33"/>
      <c r="E131" s="33"/>
      <c r="F131" s="26" t="str">
        <f>IF(E20="","",E20)</f>
        <v>Vyplň údaj</v>
      </c>
      <c r="G131" s="33"/>
      <c r="H131" s="33"/>
      <c r="I131" s="28" t="s">
        <v>33</v>
      </c>
      <c r="J131" s="31" t="str">
        <f>E26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 x14ac:dyDescent="0.2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 x14ac:dyDescent="0.2">
      <c r="A133" s="126"/>
      <c r="B133" s="127"/>
      <c r="C133" s="128" t="s">
        <v>123</v>
      </c>
      <c r="D133" s="129" t="s">
        <v>60</v>
      </c>
      <c r="E133" s="129" t="s">
        <v>56</v>
      </c>
      <c r="F133" s="129" t="s">
        <v>57</v>
      </c>
      <c r="G133" s="129" t="s">
        <v>124</v>
      </c>
      <c r="H133" s="129" t="s">
        <v>125</v>
      </c>
      <c r="I133" s="129" t="s">
        <v>126</v>
      </c>
      <c r="J133" s="129" t="s">
        <v>102</v>
      </c>
      <c r="K133" s="130" t="s">
        <v>127</v>
      </c>
      <c r="L133" s="131"/>
      <c r="M133" s="63" t="s">
        <v>1</v>
      </c>
      <c r="N133" s="64" t="s">
        <v>39</v>
      </c>
      <c r="O133" s="64" t="s">
        <v>128</v>
      </c>
      <c r="P133" s="64" t="s">
        <v>129</v>
      </c>
      <c r="Q133" s="64" t="s">
        <v>130</v>
      </c>
      <c r="R133" s="64" t="s">
        <v>131</v>
      </c>
      <c r="S133" s="64" t="s">
        <v>132</v>
      </c>
      <c r="T133" s="65" t="s">
        <v>133</v>
      </c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</row>
    <row r="134" spans="1:65" s="2" customFormat="1" ht="22.9" customHeight="1" x14ac:dyDescent="0.25">
      <c r="A134" s="33"/>
      <c r="B134" s="34"/>
      <c r="C134" s="70" t="s">
        <v>134</v>
      </c>
      <c r="D134" s="33"/>
      <c r="E134" s="33"/>
      <c r="F134" s="33"/>
      <c r="G134" s="33"/>
      <c r="H134" s="33"/>
      <c r="I134" s="33"/>
      <c r="J134" s="132">
        <f>BK134</f>
        <v>0</v>
      </c>
      <c r="K134" s="33"/>
      <c r="L134" s="34"/>
      <c r="M134" s="66"/>
      <c r="N134" s="57"/>
      <c r="O134" s="67"/>
      <c r="P134" s="133">
        <f>P135+P166</f>
        <v>0</v>
      </c>
      <c r="Q134" s="67"/>
      <c r="R134" s="133">
        <f>R135+R166</f>
        <v>1.1717249999999999</v>
      </c>
      <c r="S134" s="67"/>
      <c r="T134" s="134">
        <f>T135+T166</f>
        <v>2.2156799999999999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74</v>
      </c>
      <c r="AU134" s="18" t="s">
        <v>104</v>
      </c>
      <c r="BK134" s="135">
        <f>BK135+BK166</f>
        <v>0</v>
      </c>
    </row>
    <row r="135" spans="1:65" s="12" customFormat="1" ht="25.9" customHeight="1" x14ac:dyDescent="0.2">
      <c r="B135" s="136"/>
      <c r="D135" s="137" t="s">
        <v>74</v>
      </c>
      <c r="E135" s="138" t="s">
        <v>135</v>
      </c>
      <c r="F135" s="138" t="s">
        <v>136</v>
      </c>
      <c r="I135" s="139"/>
      <c r="J135" s="140">
        <f>BK135</f>
        <v>0</v>
      </c>
      <c r="L135" s="136"/>
      <c r="M135" s="141"/>
      <c r="N135" s="142"/>
      <c r="O135" s="142"/>
      <c r="P135" s="143">
        <f>P136+P142+P153+P163</f>
        <v>0</v>
      </c>
      <c r="Q135" s="142"/>
      <c r="R135" s="143">
        <f>R136+R142+R153+R163</f>
        <v>0.33259500000000003</v>
      </c>
      <c r="S135" s="142"/>
      <c r="T135" s="144">
        <f>T136+T142+T153+T163</f>
        <v>1.47</v>
      </c>
      <c r="AR135" s="137" t="s">
        <v>81</v>
      </c>
      <c r="AT135" s="145" t="s">
        <v>74</v>
      </c>
      <c r="AU135" s="145" t="s">
        <v>75</v>
      </c>
      <c r="AY135" s="137" t="s">
        <v>137</v>
      </c>
      <c r="BK135" s="146">
        <f>BK136+BK142+BK153+BK163</f>
        <v>0</v>
      </c>
    </row>
    <row r="136" spans="1:65" s="12" customFormat="1" ht="22.9" customHeight="1" x14ac:dyDescent="0.2">
      <c r="B136" s="136"/>
      <c r="D136" s="137" t="s">
        <v>74</v>
      </c>
      <c r="E136" s="147" t="s">
        <v>152</v>
      </c>
      <c r="F136" s="147" t="s">
        <v>153</v>
      </c>
      <c r="I136" s="139"/>
      <c r="J136" s="148">
        <f>BK136</f>
        <v>0</v>
      </c>
      <c r="L136" s="136"/>
      <c r="M136" s="141"/>
      <c r="N136" s="142"/>
      <c r="O136" s="142"/>
      <c r="P136" s="143">
        <f>SUM(P137:P141)</f>
        <v>0</v>
      </c>
      <c r="Q136" s="142"/>
      <c r="R136" s="143">
        <f>SUM(R137:R141)</f>
        <v>0.33259500000000003</v>
      </c>
      <c r="S136" s="142"/>
      <c r="T136" s="144">
        <f>SUM(T137:T141)</f>
        <v>0</v>
      </c>
      <c r="AR136" s="137" t="s">
        <v>81</v>
      </c>
      <c r="AT136" s="145" t="s">
        <v>74</v>
      </c>
      <c r="AU136" s="145" t="s">
        <v>81</v>
      </c>
      <c r="AY136" s="137" t="s">
        <v>137</v>
      </c>
      <c r="BK136" s="146">
        <f>SUM(BK137:BK141)</f>
        <v>0</v>
      </c>
    </row>
    <row r="137" spans="1:65" s="2" customFormat="1" ht="24.2" customHeight="1" x14ac:dyDescent="0.2">
      <c r="A137" s="33"/>
      <c r="B137" s="149"/>
      <c r="C137" s="150" t="s">
        <v>81</v>
      </c>
      <c r="D137" s="150" t="s">
        <v>140</v>
      </c>
      <c r="E137" s="151" t="s">
        <v>621</v>
      </c>
      <c r="F137" s="152" t="s">
        <v>622</v>
      </c>
      <c r="G137" s="153" t="s">
        <v>143</v>
      </c>
      <c r="H137" s="154">
        <v>8.5500000000000007</v>
      </c>
      <c r="I137" s="155"/>
      <c r="J137" s="156">
        <f>ROUND(I137*H137,2)</f>
        <v>0</v>
      </c>
      <c r="K137" s="152" t="s">
        <v>144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3.8899999999999997E-2</v>
      </c>
      <c r="R137" s="159">
        <f>Q137*H137</f>
        <v>0.33259500000000003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145</v>
      </c>
      <c r="AT137" s="161" t="s">
        <v>140</v>
      </c>
      <c r="AU137" s="161" t="s">
        <v>83</v>
      </c>
      <c r="AY137" s="18" t="s">
        <v>137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81</v>
      </c>
      <c r="BK137" s="162">
        <f>ROUND(I137*H137,2)</f>
        <v>0</v>
      </c>
      <c r="BL137" s="18" t="s">
        <v>145</v>
      </c>
      <c r="BM137" s="161" t="s">
        <v>623</v>
      </c>
    </row>
    <row r="138" spans="1:65" s="2" customFormat="1" ht="19.5" x14ac:dyDescent="0.2">
      <c r="A138" s="33"/>
      <c r="B138" s="34"/>
      <c r="C138" s="33"/>
      <c r="D138" s="163" t="s">
        <v>147</v>
      </c>
      <c r="E138" s="33"/>
      <c r="F138" s="164" t="s">
        <v>624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147</v>
      </c>
      <c r="AU138" s="18" t="s">
        <v>83</v>
      </c>
    </row>
    <row r="139" spans="1:65" s="14" customFormat="1" x14ac:dyDescent="0.2">
      <c r="B139" s="175"/>
      <c r="D139" s="163" t="s">
        <v>149</v>
      </c>
      <c r="E139" s="176" t="s">
        <v>1</v>
      </c>
      <c r="F139" s="177" t="s">
        <v>625</v>
      </c>
      <c r="H139" s="178">
        <v>4.05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149</v>
      </c>
      <c r="AU139" s="176" t="s">
        <v>83</v>
      </c>
      <c r="AV139" s="14" t="s">
        <v>83</v>
      </c>
      <c r="AW139" s="14" t="s">
        <v>32</v>
      </c>
      <c r="AX139" s="14" t="s">
        <v>75</v>
      </c>
      <c r="AY139" s="176" t="s">
        <v>137</v>
      </c>
    </row>
    <row r="140" spans="1:65" s="14" customFormat="1" x14ac:dyDescent="0.2">
      <c r="B140" s="175"/>
      <c r="D140" s="163" t="s">
        <v>149</v>
      </c>
      <c r="E140" s="176" t="s">
        <v>1</v>
      </c>
      <c r="F140" s="177" t="s">
        <v>626</v>
      </c>
      <c r="H140" s="178">
        <v>4.5</v>
      </c>
      <c r="I140" s="179"/>
      <c r="L140" s="175"/>
      <c r="M140" s="180"/>
      <c r="N140" s="181"/>
      <c r="O140" s="181"/>
      <c r="P140" s="181"/>
      <c r="Q140" s="181"/>
      <c r="R140" s="181"/>
      <c r="S140" s="181"/>
      <c r="T140" s="182"/>
      <c r="AT140" s="176" t="s">
        <v>149</v>
      </c>
      <c r="AU140" s="176" t="s">
        <v>83</v>
      </c>
      <c r="AV140" s="14" t="s">
        <v>83</v>
      </c>
      <c r="AW140" s="14" t="s">
        <v>32</v>
      </c>
      <c r="AX140" s="14" t="s">
        <v>75</v>
      </c>
      <c r="AY140" s="176" t="s">
        <v>137</v>
      </c>
    </row>
    <row r="141" spans="1:65" s="16" customFormat="1" x14ac:dyDescent="0.2">
      <c r="B141" s="191"/>
      <c r="D141" s="163" t="s">
        <v>149</v>
      </c>
      <c r="E141" s="192" t="s">
        <v>1</v>
      </c>
      <c r="F141" s="193" t="s">
        <v>192</v>
      </c>
      <c r="H141" s="194">
        <v>8.5500000000000007</v>
      </c>
      <c r="I141" s="195"/>
      <c r="L141" s="191"/>
      <c r="M141" s="196"/>
      <c r="N141" s="197"/>
      <c r="O141" s="197"/>
      <c r="P141" s="197"/>
      <c r="Q141" s="197"/>
      <c r="R141" s="197"/>
      <c r="S141" s="197"/>
      <c r="T141" s="198"/>
      <c r="AT141" s="192" t="s">
        <v>149</v>
      </c>
      <c r="AU141" s="192" t="s">
        <v>83</v>
      </c>
      <c r="AV141" s="16" t="s">
        <v>145</v>
      </c>
      <c r="AW141" s="16" t="s">
        <v>32</v>
      </c>
      <c r="AX141" s="16" t="s">
        <v>81</v>
      </c>
      <c r="AY141" s="192" t="s">
        <v>137</v>
      </c>
    </row>
    <row r="142" spans="1:65" s="12" customFormat="1" ht="22.9" customHeight="1" x14ac:dyDescent="0.2">
      <c r="B142" s="136"/>
      <c r="D142" s="137" t="s">
        <v>74</v>
      </c>
      <c r="E142" s="147" t="s">
        <v>208</v>
      </c>
      <c r="F142" s="147" t="s">
        <v>220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SUM(P143:P152)</f>
        <v>0</v>
      </c>
      <c r="Q142" s="142"/>
      <c r="R142" s="143">
        <f>SUM(R143:R152)</f>
        <v>0</v>
      </c>
      <c r="S142" s="142"/>
      <c r="T142" s="144">
        <f>SUM(T143:T152)</f>
        <v>1.47</v>
      </c>
      <c r="AR142" s="137" t="s">
        <v>81</v>
      </c>
      <c r="AT142" s="145" t="s">
        <v>74</v>
      </c>
      <c r="AU142" s="145" t="s">
        <v>81</v>
      </c>
      <c r="AY142" s="137" t="s">
        <v>137</v>
      </c>
      <c r="BK142" s="146">
        <f>SUM(BK143:BK152)</f>
        <v>0</v>
      </c>
    </row>
    <row r="143" spans="1:65" s="2" customFormat="1" ht="14.45" customHeight="1" x14ac:dyDescent="0.2">
      <c r="A143" s="33"/>
      <c r="B143" s="149"/>
      <c r="C143" s="150" t="s">
        <v>83</v>
      </c>
      <c r="D143" s="150" t="s">
        <v>140</v>
      </c>
      <c r="E143" s="151" t="s">
        <v>627</v>
      </c>
      <c r="F143" s="152" t="s">
        <v>628</v>
      </c>
      <c r="G143" s="153" t="s">
        <v>445</v>
      </c>
      <c r="H143" s="154">
        <v>3</v>
      </c>
      <c r="I143" s="155"/>
      <c r="J143" s="156">
        <f>ROUND(I143*H143,2)</f>
        <v>0</v>
      </c>
      <c r="K143" s="152" t="s">
        <v>1</v>
      </c>
      <c r="L143" s="34"/>
      <c r="M143" s="157" t="s">
        <v>1</v>
      </c>
      <c r="N143" s="158" t="s">
        <v>40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145</v>
      </c>
      <c r="AT143" s="161" t="s">
        <v>140</v>
      </c>
      <c r="AU143" s="161" t="s">
        <v>83</v>
      </c>
      <c r="AY143" s="18" t="s">
        <v>137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81</v>
      </c>
      <c r="BK143" s="162">
        <f>ROUND(I143*H143,2)</f>
        <v>0</v>
      </c>
      <c r="BL143" s="18" t="s">
        <v>145</v>
      </c>
      <c r="BM143" s="161" t="s">
        <v>629</v>
      </c>
    </row>
    <row r="144" spans="1:65" s="2" customFormat="1" x14ac:dyDescent="0.2">
      <c r="A144" s="33"/>
      <c r="B144" s="34"/>
      <c r="C144" s="33"/>
      <c r="D144" s="163" t="s">
        <v>147</v>
      </c>
      <c r="E144" s="33"/>
      <c r="F144" s="164" t="s">
        <v>628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147</v>
      </c>
      <c r="AU144" s="18" t="s">
        <v>83</v>
      </c>
    </row>
    <row r="145" spans="1:65" s="14" customFormat="1" x14ac:dyDescent="0.2">
      <c r="B145" s="175"/>
      <c r="D145" s="163" t="s">
        <v>149</v>
      </c>
      <c r="E145" s="176" t="s">
        <v>1</v>
      </c>
      <c r="F145" s="177" t="s">
        <v>138</v>
      </c>
      <c r="H145" s="178">
        <v>3</v>
      </c>
      <c r="I145" s="179"/>
      <c r="L145" s="175"/>
      <c r="M145" s="180"/>
      <c r="N145" s="181"/>
      <c r="O145" s="181"/>
      <c r="P145" s="181"/>
      <c r="Q145" s="181"/>
      <c r="R145" s="181"/>
      <c r="S145" s="181"/>
      <c r="T145" s="182"/>
      <c r="AT145" s="176" t="s">
        <v>149</v>
      </c>
      <c r="AU145" s="176" t="s">
        <v>83</v>
      </c>
      <c r="AV145" s="14" t="s">
        <v>83</v>
      </c>
      <c r="AW145" s="14" t="s">
        <v>32</v>
      </c>
      <c r="AX145" s="14" t="s">
        <v>81</v>
      </c>
      <c r="AY145" s="176" t="s">
        <v>137</v>
      </c>
    </row>
    <row r="146" spans="1:65" s="2" customFormat="1" ht="24.2" customHeight="1" x14ac:dyDescent="0.2">
      <c r="A146" s="33"/>
      <c r="B146" s="149"/>
      <c r="C146" s="150" t="s">
        <v>138</v>
      </c>
      <c r="D146" s="150" t="s">
        <v>140</v>
      </c>
      <c r="E146" s="151" t="s">
        <v>630</v>
      </c>
      <c r="F146" s="152" t="s">
        <v>631</v>
      </c>
      <c r="G146" s="153" t="s">
        <v>381</v>
      </c>
      <c r="H146" s="154">
        <v>135</v>
      </c>
      <c r="I146" s="155"/>
      <c r="J146" s="156">
        <f>ROUND(I146*H146,2)</f>
        <v>0</v>
      </c>
      <c r="K146" s="152" t="s">
        <v>144</v>
      </c>
      <c r="L146" s="34"/>
      <c r="M146" s="157" t="s">
        <v>1</v>
      </c>
      <c r="N146" s="158" t="s">
        <v>40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2E-3</v>
      </c>
      <c r="T146" s="160">
        <f>S146*H146</f>
        <v>0.27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145</v>
      </c>
      <c r="AT146" s="161" t="s">
        <v>140</v>
      </c>
      <c r="AU146" s="161" t="s">
        <v>83</v>
      </c>
      <c r="AY146" s="18" t="s">
        <v>137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81</v>
      </c>
      <c r="BK146" s="162">
        <f>ROUND(I146*H146,2)</f>
        <v>0</v>
      </c>
      <c r="BL146" s="18" t="s">
        <v>145</v>
      </c>
      <c r="BM146" s="161" t="s">
        <v>632</v>
      </c>
    </row>
    <row r="147" spans="1:65" s="2" customFormat="1" ht="19.5" x14ac:dyDescent="0.2">
      <c r="A147" s="33"/>
      <c r="B147" s="34"/>
      <c r="C147" s="33"/>
      <c r="D147" s="163" t="s">
        <v>147</v>
      </c>
      <c r="E147" s="33"/>
      <c r="F147" s="164" t="s">
        <v>633</v>
      </c>
      <c r="G147" s="33"/>
      <c r="H147" s="33"/>
      <c r="I147" s="165"/>
      <c r="J147" s="33"/>
      <c r="K147" s="33"/>
      <c r="L147" s="34"/>
      <c r="M147" s="166"/>
      <c r="N147" s="167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147</v>
      </c>
      <c r="AU147" s="18" t="s">
        <v>83</v>
      </c>
    </row>
    <row r="148" spans="1:65" s="2" customFormat="1" ht="19.5" x14ac:dyDescent="0.2">
      <c r="A148" s="33"/>
      <c r="B148" s="34"/>
      <c r="C148" s="33"/>
      <c r="D148" s="163" t="s">
        <v>448</v>
      </c>
      <c r="E148" s="33"/>
      <c r="F148" s="210" t="s">
        <v>634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448</v>
      </c>
      <c r="AU148" s="18" t="s">
        <v>83</v>
      </c>
    </row>
    <row r="149" spans="1:65" s="14" customFormat="1" x14ac:dyDescent="0.2">
      <c r="B149" s="175"/>
      <c r="D149" s="163" t="s">
        <v>149</v>
      </c>
      <c r="E149" s="176" t="s">
        <v>1</v>
      </c>
      <c r="F149" s="177" t="s">
        <v>635</v>
      </c>
      <c r="H149" s="178">
        <v>135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149</v>
      </c>
      <c r="AU149" s="176" t="s">
        <v>83</v>
      </c>
      <c r="AV149" s="14" t="s">
        <v>83</v>
      </c>
      <c r="AW149" s="14" t="s">
        <v>32</v>
      </c>
      <c r="AX149" s="14" t="s">
        <v>81</v>
      </c>
      <c r="AY149" s="176" t="s">
        <v>137</v>
      </c>
    </row>
    <row r="150" spans="1:65" s="2" customFormat="1" ht="24.2" customHeight="1" x14ac:dyDescent="0.2">
      <c r="A150" s="33"/>
      <c r="B150" s="149"/>
      <c r="C150" s="150" t="s">
        <v>145</v>
      </c>
      <c r="D150" s="150" t="s">
        <v>140</v>
      </c>
      <c r="E150" s="151" t="s">
        <v>636</v>
      </c>
      <c r="F150" s="152" t="s">
        <v>637</v>
      </c>
      <c r="G150" s="153" t="s">
        <v>381</v>
      </c>
      <c r="H150" s="154">
        <v>30</v>
      </c>
      <c r="I150" s="155"/>
      <c r="J150" s="156">
        <f>ROUND(I150*H150,2)</f>
        <v>0</v>
      </c>
      <c r="K150" s="152" t="s">
        <v>144</v>
      </c>
      <c r="L150" s="34"/>
      <c r="M150" s="157" t="s">
        <v>1</v>
      </c>
      <c r="N150" s="158" t="s">
        <v>40</v>
      </c>
      <c r="O150" s="59"/>
      <c r="P150" s="159">
        <f>O150*H150</f>
        <v>0</v>
      </c>
      <c r="Q150" s="159">
        <v>0</v>
      </c>
      <c r="R150" s="159">
        <f>Q150*H150</f>
        <v>0</v>
      </c>
      <c r="S150" s="159">
        <v>0.04</v>
      </c>
      <c r="T150" s="160">
        <f>S150*H150</f>
        <v>1.2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1" t="s">
        <v>145</v>
      </c>
      <c r="AT150" s="161" t="s">
        <v>140</v>
      </c>
      <c r="AU150" s="161" t="s">
        <v>83</v>
      </c>
      <c r="AY150" s="18" t="s">
        <v>137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8" t="s">
        <v>81</v>
      </c>
      <c r="BK150" s="162">
        <f>ROUND(I150*H150,2)</f>
        <v>0</v>
      </c>
      <c r="BL150" s="18" t="s">
        <v>145</v>
      </c>
      <c r="BM150" s="161" t="s">
        <v>638</v>
      </c>
    </row>
    <row r="151" spans="1:65" s="2" customFormat="1" ht="19.5" x14ac:dyDescent="0.2">
      <c r="A151" s="33"/>
      <c r="B151" s="34"/>
      <c r="C151" s="33"/>
      <c r="D151" s="163" t="s">
        <v>147</v>
      </c>
      <c r="E151" s="33"/>
      <c r="F151" s="164" t="s">
        <v>639</v>
      </c>
      <c r="G151" s="33"/>
      <c r="H151" s="33"/>
      <c r="I151" s="165"/>
      <c r="J151" s="33"/>
      <c r="K151" s="33"/>
      <c r="L151" s="34"/>
      <c r="M151" s="166"/>
      <c r="N151" s="167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147</v>
      </c>
      <c r="AU151" s="18" t="s">
        <v>83</v>
      </c>
    </row>
    <row r="152" spans="1:65" s="14" customFormat="1" x14ac:dyDescent="0.2">
      <c r="B152" s="175"/>
      <c r="D152" s="163" t="s">
        <v>149</v>
      </c>
      <c r="E152" s="176" t="s">
        <v>1</v>
      </c>
      <c r="F152" s="177" t="s">
        <v>640</v>
      </c>
      <c r="H152" s="178">
        <v>30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149</v>
      </c>
      <c r="AU152" s="176" t="s">
        <v>83</v>
      </c>
      <c r="AV152" s="14" t="s">
        <v>83</v>
      </c>
      <c r="AW152" s="14" t="s">
        <v>32</v>
      </c>
      <c r="AX152" s="14" t="s">
        <v>81</v>
      </c>
      <c r="AY152" s="176" t="s">
        <v>137</v>
      </c>
    </row>
    <row r="153" spans="1:65" s="12" customFormat="1" ht="22.9" customHeight="1" x14ac:dyDescent="0.2">
      <c r="B153" s="136"/>
      <c r="D153" s="137" t="s">
        <v>74</v>
      </c>
      <c r="E153" s="147" t="s">
        <v>289</v>
      </c>
      <c r="F153" s="147" t="s">
        <v>290</v>
      </c>
      <c r="I153" s="139"/>
      <c r="J153" s="148">
        <f>BK153</f>
        <v>0</v>
      </c>
      <c r="L153" s="136"/>
      <c r="M153" s="141"/>
      <c r="N153" s="142"/>
      <c r="O153" s="142"/>
      <c r="P153" s="143">
        <f>SUM(P154:P162)</f>
        <v>0</v>
      </c>
      <c r="Q153" s="142"/>
      <c r="R153" s="143">
        <f>SUM(R154:R162)</f>
        <v>0</v>
      </c>
      <c r="S153" s="142"/>
      <c r="T153" s="144">
        <f>SUM(T154:T162)</f>
        <v>0</v>
      </c>
      <c r="AR153" s="137" t="s">
        <v>81</v>
      </c>
      <c r="AT153" s="145" t="s">
        <v>74</v>
      </c>
      <c r="AU153" s="145" t="s">
        <v>81</v>
      </c>
      <c r="AY153" s="137" t="s">
        <v>137</v>
      </c>
      <c r="BK153" s="146">
        <f>SUM(BK154:BK162)</f>
        <v>0</v>
      </c>
    </row>
    <row r="154" spans="1:65" s="2" customFormat="1" ht="24.2" customHeight="1" x14ac:dyDescent="0.2">
      <c r="A154" s="33"/>
      <c r="B154" s="149"/>
      <c r="C154" s="150" t="s">
        <v>179</v>
      </c>
      <c r="D154" s="150" t="s">
        <v>140</v>
      </c>
      <c r="E154" s="151" t="s">
        <v>292</v>
      </c>
      <c r="F154" s="152" t="s">
        <v>293</v>
      </c>
      <c r="G154" s="153" t="s">
        <v>294</v>
      </c>
      <c r="H154" s="154">
        <v>2.2160000000000002</v>
      </c>
      <c r="I154" s="155"/>
      <c r="J154" s="156">
        <f>ROUND(I154*H154,2)</f>
        <v>0</v>
      </c>
      <c r="K154" s="152" t="s">
        <v>144</v>
      </c>
      <c r="L154" s="34"/>
      <c r="M154" s="157" t="s">
        <v>1</v>
      </c>
      <c r="N154" s="158" t="s">
        <v>40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1" t="s">
        <v>145</v>
      </c>
      <c r="AT154" s="161" t="s">
        <v>140</v>
      </c>
      <c r="AU154" s="161" t="s">
        <v>83</v>
      </c>
      <c r="AY154" s="18" t="s">
        <v>137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8" t="s">
        <v>81</v>
      </c>
      <c r="BK154" s="162">
        <f>ROUND(I154*H154,2)</f>
        <v>0</v>
      </c>
      <c r="BL154" s="18" t="s">
        <v>145</v>
      </c>
      <c r="BM154" s="161" t="s">
        <v>641</v>
      </c>
    </row>
    <row r="155" spans="1:65" s="2" customFormat="1" ht="29.25" x14ac:dyDescent="0.2">
      <c r="A155" s="33"/>
      <c r="B155" s="34"/>
      <c r="C155" s="33"/>
      <c r="D155" s="163" t="s">
        <v>147</v>
      </c>
      <c r="E155" s="33"/>
      <c r="F155" s="164" t="s">
        <v>296</v>
      </c>
      <c r="G155" s="33"/>
      <c r="H155" s="33"/>
      <c r="I155" s="165"/>
      <c r="J155" s="33"/>
      <c r="K155" s="33"/>
      <c r="L155" s="34"/>
      <c r="M155" s="166"/>
      <c r="N155" s="167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147</v>
      </c>
      <c r="AU155" s="18" t="s">
        <v>83</v>
      </c>
    </row>
    <row r="156" spans="1:65" s="2" customFormat="1" ht="24.2" customHeight="1" x14ac:dyDescent="0.2">
      <c r="A156" s="33"/>
      <c r="B156" s="149"/>
      <c r="C156" s="150" t="s">
        <v>152</v>
      </c>
      <c r="D156" s="150" t="s">
        <v>140</v>
      </c>
      <c r="E156" s="151" t="s">
        <v>297</v>
      </c>
      <c r="F156" s="152" t="s">
        <v>298</v>
      </c>
      <c r="G156" s="153" t="s">
        <v>294</v>
      </c>
      <c r="H156" s="154">
        <v>19.943999999999999</v>
      </c>
      <c r="I156" s="155"/>
      <c r="J156" s="156">
        <f>ROUND(I156*H156,2)</f>
        <v>0</v>
      </c>
      <c r="K156" s="152" t="s">
        <v>144</v>
      </c>
      <c r="L156" s="34"/>
      <c r="M156" s="157" t="s">
        <v>1</v>
      </c>
      <c r="N156" s="158" t="s">
        <v>40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145</v>
      </c>
      <c r="AT156" s="161" t="s">
        <v>140</v>
      </c>
      <c r="AU156" s="161" t="s">
        <v>83</v>
      </c>
      <c r="AY156" s="18" t="s">
        <v>137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81</v>
      </c>
      <c r="BK156" s="162">
        <f>ROUND(I156*H156,2)</f>
        <v>0</v>
      </c>
      <c r="BL156" s="18" t="s">
        <v>145</v>
      </c>
      <c r="BM156" s="161" t="s">
        <v>642</v>
      </c>
    </row>
    <row r="157" spans="1:65" s="2" customFormat="1" ht="29.25" x14ac:dyDescent="0.2">
      <c r="A157" s="33"/>
      <c r="B157" s="34"/>
      <c r="C157" s="33"/>
      <c r="D157" s="163" t="s">
        <v>147</v>
      </c>
      <c r="E157" s="33"/>
      <c r="F157" s="164" t="s">
        <v>300</v>
      </c>
      <c r="G157" s="33"/>
      <c r="H157" s="33"/>
      <c r="I157" s="165"/>
      <c r="J157" s="33"/>
      <c r="K157" s="33"/>
      <c r="L157" s="34"/>
      <c r="M157" s="166"/>
      <c r="N157" s="167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147</v>
      </c>
      <c r="AU157" s="18" t="s">
        <v>83</v>
      </c>
    </row>
    <row r="158" spans="1:65" s="14" customFormat="1" x14ac:dyDescent="0.2">
      <c r="B158" s="175"/>
      <c r="D158" s="163" t="s">
        <v>149</v>
      </c>
      <c r="F158" s="177" t="s">
        <v>643</v>
      </c>
      <c r="H158" s="178">
        <v>19.943999999999999</v>
      </c>
      <c r="I158" s="179"/>
      <c r="L158" s="175"/>
      <c r="M158" s="180"/>
      <c r="N158" s="181"/>
      <c r="O158" s="181"/>
      <c r="P158" s="181"/>
      <c r="Q158" s="181"/>
      <c r="R158" s="181"/>
      <c r="S158" s="181"/>
      <c r="T158" s="182"/>
      <c r="AT158" s="176" t="s">
        <v>149</v>
      </c>
      <c r="AU158" s="176" t="s">
        <v>83</v>
      </c>
      <c r="AV158" s="14" t="s">
        <v>83</v>
      </c>
      <c r="AW158" s="14" t="s">
        <v>3</v>
      </c>
      <c r="AX158" s="14" t="s">
        <v>81</v>
      </c>
      <c r="AY158" s="176" t="s">
        <v>137</v>
      </c>
    </row>
    <row r="159" spans="1:65" s="2" customFormat="1" ht="24.2" customHeight="1" x14ac:dyDescent="0.2">
      <c r="A159" s="33"/>
      <c r="B159" s="149"/>
      <c r="C159" s="150" t="s">
        <v>193</v>
      </c>
      <c r="D159" s="150" t="s">
        <v>140</v>
      </c>
      <c r="E159" s="151" t="s">
        <v>303</v>
      </c>
      <c r="F159" s="152" t="s">
        <v>304</v>
      </c>
      <c r="G159" s="153" t="s">
        <v>294</v>
      </c>
      <c r="H159" s="154">
        <v>2.2160000000000002</v>
      </c>
      <c r="I159" s="155"/>
      <c r="J159" s="156">
        <f>ROUND(I159*H159,2)</f>
        <v>0</v>
      </c>
      <c r="K159" s="152" t="s">
        <v>144</v>
      </c>
      <c r="L159" s="34"/>
      <c r="M159" s="157" t="s">
        <v>1</v>
      </c>
      <c r="N159" s="158" t="s">
        <v>40</v>
      </c>
      <c r="O159" s="59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1" t="s">
        <v>145</v>
      </c>
      <c r="AT159" s="161" t="s">
        <v>140</v>
      </c>
      <c r="AU159" s="161" t="s">
        <v>83</v>
      </c>
      <c r="AY159" s="18" t="s">
        <v>137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8" t="s">
        <v>81</v>
      </c>
      <c r="BK159" s="162">
        <f>ROUND(I159*H159,2)</f>
        <v>0</v>
      </c>
      <c r="BL159" s="18" t="s">
        <v>145</v>
      </c>
      <c r="BM159" s="161" t="s">
        <v>644</v>
      </c>
    </row>
    <row r="160" spans="1:65" s="2" customFormat="1" ht="19.5" x14ac:dyDescent="0.2">
      <c r="A160" s="33"/>
      <c r="B160" s="34"/>
      <c r="C160" s="33"/>
      <c r="D160" s="163" t="s">
        <v>147</v>
      </c>
      <c r="E160" s="33"/>
      <c r="F160" s="164" t="s">
        <v>306</v>
      </c>
      <c r="G160" s="33"/>
      <c r="H160" s="33"/>
      <c r="I160" s="165"/>
      <c r="J160" s="33"/>
      <c r="K160" s="33"/>
      <c r="L160" s="34"/>
      <c r="M160" s="166"/>
      <c r="N160" s="167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147</v>
      </c>
      <c r="AU160" s="18" t="s">
        <v>83</v>
      </c>
    </row>
    <row r="161" spans="1:65" s="2" customFormat="1" ht="37.9" customHeight="1" x14ac:dyDescent="0.2">
      <c r="A161" s="33"/>
      <c r="B161" s="149"/>
      <c r="C161" s="150" t="s">
        <v>200</v>
      </c>
      <c r="D161" s="150" t="s">
        <v>140</v>
      </c>
      <c r="E161" s="151" t="s">
        <v>645</v>
      </c>
      <c r="F161" s="152" t="s">
        <v>646</v>
      </c>
      <c r="G161" s="153" t="s">
        <v>294</v>
      </c>
      <c r="H161" s="154">
        <v>2.2160000000000002</v>
      </c>
      <c r="I161" s="155"/>
      <c r="J161" s="156">
        <f>ROUND(I161*H161,2)</f>
        <v>0</v>
      </c>
      <c r="K161" s="152" t="s">
        <v>144</v>
      </c>
      <c r="L161" s="34"/>
      <c r="M161" s="157" t="s">
        <v>1</v>
      </c>
      <c r="N161" s="158" t="s">
        <v>40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1" t="s">
        <v>145</v>
      </c>
      <c r="AT161" s="161" t="s">
        <v>140</v>
      </c>
      <c r="AU161" s="161" t="s">
        <v>83</v>
      </c>
      <c r="AY161" s="18" t="s">
        <v>137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8" t="s">
        <v>81</v>
      </c>
      <c r="BK161" s="162">
        <f>ROUND(I161*H161,2)</f>
        <v>0</v>
      </c>
      <c r="BL161" s="18" t="s">
        <v>145</v>
      </c>
      <c r="BM161" s="161" t="s">
        <v>647</v>
      </c>
    </row>
    <row r="162" spans="1:65" s="2" customFormat="1" ht="39" x14ac:dyDescent="0.2">
      <c r="A162" s="33"/>
      <c r="B162" s="34"/>
      <c r="C162" s="33"/>
      <c r="D162" s="163" t="s">
        <v>147</v>
      </c>
      <c r="E162" s="33"/>
      <c r="F162" s="164" t="s">
        <v>648</v>
      </c>
      <c r="G162" s="33"/>
      <c r="H162" s="33"/>
      <c r="I162" s="165"/>
      <c r="J162" s="33"/>
      <c r="K162" s="33"/>
      <c r="L162" s="34"/>
      <c r="M162" s="166"/>
      <c r="N162" s="167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147</v>
      </c>
      <c r="AU162" s="18" t="s">
        <v>83</v>
      </c>
    </row>
    <row r="163" spans="1:65" s="12" customFormat="1" ht="22.9" customHeight="1" x14ac:dyDescent="0.2">
      <c r="B163" s="136"/>
      <c r="D163" s="137" t="s">
        <v>74</v>
      </c>
      <c r="E163" s="147" t="s">
        <v>312</v>
      </c>
      <c r="F163" s="147" t="s">
        <v>313</v>
      </c>
      <c r="I163" s="139"/>
      <c r="J163" s="148">
        <f>BK163</f>
        <v>0</v>
      </c>
      <c r="L163" s="136"/>
      <c r="M163" s="141"/>
      <c r="N163" s="142"/>
      <c r="O163" s="142"/>
      <c r="P163" s="143">
        <f>SUM(P164:P165)</f>
        <v>0</v>
      </c>
      <c r="Q163" s="142"/>
      <c r="R163" s="143">
        <f>SUM(R164:R165)</f>
        <v>0</v>
      </c>
      <c r="S163" s="142"/>
      <c r="T163" s="144">
        <f>SUM(T164:T165)</f>
        <v>0</v>
      </c>
      <c r="AR163" s="137" t="s">
        <v>81</v>
      </c>
      <c r="AT163" s="145" t="s">
        <v>74</v>
      </c>
      <c r="AU163" s="145" t="s">
        <v>81</v>
      </c>
      <c r="AY163" s="137" t="s">
        <v>137</v>
      </c>
      <c r="BK163" s="146">
        <f>SUM(BK164:BK165)</f>
        <v>0</v>
      </c>
    </row>
    <row r="164" spans="1:65" s="2" customFormat="1" ht="14.45" customHeight="1" x14ac:dyDescent="0.2">
      <c r="A164" s="33"/>
      <c r="B164" s="149"/>
      <c r="C164" s="150" t="s">
        <v>208</v>
      </c>
      <c r="D164" s="150" t="s">
        <v>140</v>
      </c>
      <c r="E164" s="151" t="s">
        <v>315</v>
      </c>
      <c r="F164" s="152" t="s">
        <v>316</v>
      </c>
      <c r="G164" s="153" t="s">
        <v>294</v>
      </c>
      <c r="H164" s="154">
        <v>0.33300000000000002</v>
      </c>
      <c r="I164" s="155"/>
      <c r="J164" s="156">
        <f>ROUND(I164*H164,2)</f>
        <v>0</v>
      </c>
      <c r="K164" s="152" t="s">
        <v>144</v>
      </c>
      <c r="L164" s="34"/>
      <c r="M164" s="157" t="s">
        <v>1</v>
      </c>
      <c r="N164" s="158" t="s">
        <v>40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145</v>
      </c>
      <c r="AT164" s="161" t="s">
        <v>140</v>
      </c>
      <c r="AU164" s="161" t="s">
        <v>83</v>
      </c>
      <c r="AY164" s="18" t="s">
        <v>137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81</v>
      </c>
      <c r="BK164" s="162">
        <f>ROUND(I164*H164,2)</f>
        <v>0</v>
      </c>
      <c r="BL164" s="18" t="s">
        <v>145</v>
      </c>
      <c r="BM164" s="161" t="s">
        <v>649</v>
      </c>
    </row>
    <row r="165" spans="1:65" s="2" customFormat="1" ht="39" x14ac:dyDescent="0.2">
      <c r="A165" s="33"/>
      <c r="B165" s="34"/>
      <c r="C165" s="33"/>
      <c r="D165" s="163" t="s">
        <v>147</v>
      </c>
      <c r="E165" s="33"/>
      <c r="F165" s="164" t="s">
        <v>318</v>
      </c>
      <c r="G165" s="33"/>
      <c r="H165" s="33"/>
      <c r="I165" s="165"/>
      <c r="J165" s="33"/>
      <c r="K165" s="33"/>
      <c r="L165" s="34"/>
      <c r="M165" s="166"/>
      <c r="N165" s="167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147</v>
      </c>
      <c r="AU165" s="18" t="s">
        <v>83</v>
      </c>
    </row>
    <row r="166" spans="1:65" s="12" customFormat="1" ht="25.9" customHeight="1" x14ac:dyDescent="0.2">
      <c r="B166" s="136"/>
      <c r="D166" s="137" t="s">
        <v>74</v>
      </c>
      <c r="E166" s="138" t="s">
        <v>319</v>
      </c>
      <c r="F166" s="138" t="s">
        <v>320</v>
      </c>
      <c r="I166" s="139"/>
      <c r="J166" s="140">
        <f>BK166</f>
        <v>0</v>
      </c>
      <c r="L166" s="136"/>
      <c r="M166" s="141"/>
      <c r="N166" s="142"/>
      <c r="O166" s="142"/>
      <c r="P166" s="143">
        <f>P167+P224+P267+P316+P339+P350+P361+P372</f>
        <v>0</v>
      </c>
      <c r="Q166" s="142"/>
      <c r="R166" s="143">
        <f>R167+R224+R267+R316+R339+R350+R361+R372</f>
        <v>0.83912999999999993</v>
      </c>
      <c r="S166" s="142"/>
      <c r="T166" s="144">
        <f>T167+T224+T267+T316+T339+T350+T361+T372</f>
        <v>0.74568000000000001</v>
      </c>
      <c r="AR166" s="137" t="s">
        <v>83</v>
      </c>
      <c r="AT166" s="145" t="s">
        <v>74</v>
      </c>
      <c r="AU166" s="145" t="s">
        <v>75</v>
      </c>
      <c r="AY166" s="137" t="s">
        <v>137</v>
      </c>
      <c r="BK166" s="146">
        <f>BK167+BK224+BK267+BK316+BK339+BK350+BK361+BK372</f>
        <v>0</v>
      </c>
    </row>
    <row r="167" spans="1:65" s="12" customFormat="1" ht="22.9" customHeight="1" x14ac:dyDescent="0.2">
      <c r="B167" s="136"/>
      <c r="D167" s="137" t="s">
        <v>74</v>
      </c>
      <c r="E167" s="147" t="s">
        <v>650</v>
      </c>
      <c r="F167" s="147" t="s">
        <v>651</v>
      </c>
      <c r="I167" s="139"/>
      <c r="J167" s="148">
        <f>BK167</f>
        <v>0</v>
      </c>
      <c r="L167" s="136"/>
      <c r="M167" s="141"/>
      <c r="N167" s="142"/>
      <c r="O167" s="142"/>
      <c r="P167" s="143">
        <f>SUM(P168:P223)</f>
        <v>0</v>
      </c>
      <c r="Q167" s="142"/>
      <c r="R167" s="143">
        <f>SUM(R168:R223)</f>
        <v>0.13439000000000001</v>
      </c>
      <c r="S167" s="142"/>
      <c r="T167" s="144">
        <f>SUM(T168:T223)</f>
        <v>8.8830000000000006E-2</v>
      </c>
      <c r="AR167" s="137" t="s">
        <v>83</v>
      </c>
      <c r="AT167" s="145" t="s">
        <v>74</v>
      </c>
      <c r="AU167" s="145" t="s">
        <v>81</v>
      </c>
      <c r="AY167" s="137" t="s">
        <v>137</v>
      </c>
      <c r="BK167" s="146">
        <f>SUM(BK168:BK223)</f>
        <v>0</v>
      </c>
    </row>
    <row r="168" spans="1:65" s="2" customFormat="1" ht="14.45" customHeight="1" x14ac:dyDescent="0.2">
      <c r="A168" s="33"/>
      <c r="B168" s="149"/>
      <c r="C168" s="150" t="s">
        <v>215</v>
      </c>
      <c r="D168" s="150" t="s">
        <v>140</v>
      </c>
      <c r="E168" s="151" t="s">
        <v>652</v>
      </c>
      <c r="F168" s="152" t="s">
        <v>653</v>
      </c>
      <c r="G168" s="153" t="s">
        <v>445</v>
      </c>
      <c r="H168" s="154">
        <v>3</v>
      </c>
      <c r="I168" s="155"/>
      <c r="J168" s="156">
        <f>ROUND(I168*H168,2)</f>
        <v>0</v>
      </c>
      <c r="K168" s="152" t="s">
        <v>1</v>
      </c>
      <c r="L168" s="34"/>
      <c r="M168" s="157" t="s">
        <v>1</v>
      </c>
      <c r="N168" s="158" t="s">
        <v>40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257</v>
      </c>
      <c r="AT168" s="161" t="s">
        <v>140</v>
      </c>
      <c r="AU168" s="161" t="s">
        <v>83</v>
      </c>
      <c r="AY168" s="18" t="s">
        <v>137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81</v>
      </c>
      <c r="BK168" s="162">
        <f>ROUND(I168*H168,2)</f>
        <v>0</v>
      </c>
      <c r="BL168" s="18" t="s">
        <v>257</v>
      </c>
      <c r="BM168" s="161" t="s">
        <v>654</v>
      </c>
    </row>
    <row r="169" spans="1:65" s="2" customFormat="1" x14ac:dyDescent="0.2">
      <c r="A169" s="33"/>
      <c r="B169" s="34"/>
      <c r="C169" s="33"/>
      <c r="D169" s="163" t="s">
        <v>147</v>
      </c>
      <c r="E169" s="33"/>
      <c r="F169" s="164" t="s">
        <v>655</v>
      </c>
      <c r="G169" s="33"/>
      <c r="H169" s="33"/>
      <c r="I169" s="165"/>
      <c r="J169" s="33"/>
      <c r="K169" s="33"/>
      <c r="L169" s="34"/>
      <c r="M169" s="166"/>
      <c r="N169" s="167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147</v>
      </c>
      <c r="AU169" s="18" t="s">
        <v>83</v>
      </c>
    </row>
    <row r="170" spans="1:65" s="2" customFormat="1" ht="19.5" x14ac:dyDescent="0.2">
      <c r="A170" s="33"/>
      <c r="B170" s="34"/>
      <c r="C170" s="33"/>
      <c r="D170" s="163" t="s">
        <v>448</v>
      </c>
      <c r="E170" s="33"/>
      <c r="F170" s="210" t="s">
        <v>634</v>
      </c>
      <c r="G170" s="33"/>
      <c r="H170" s="33"/>
      <c r="I170" s="165"/>
      <c r="J170" s="33"/>
      <c r="K170" s="33"/>
      <c r="L170" s="34"/>
      <c r="M170" s="166"/>
      <c r="N170" s="167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448</v>
      </c>
      <c r="AU170" s="18" t="s">
        <v>83</v>
      </c>
    </row>
    <row r="171" spans="1:65" s="14" customFormat="1" x14ac:dyDescent="0.2">
      <c r="B171" s="175"/>
      <c r="D171" s="163" t="s">
        <v>149</v>
      </c>
      <c r="E171" s="176" t="s">
        <v>1</v>
      </c>
      <c r="F171" s="177" t="s">
        <v>138</v>
      </c>
      <c r="H171" s="178">
        <v>3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149</v>
      </c>
      <c r="AU171" s="176" t="s">
        <v>83</v>
      </c>
      <c r="AV171" s="14" t="s">
        <v>83</v>
      </c>
      <c r="AW171" s="14" t="s">
        <v>32</v>
      </c>
      <c r="AX171" s="14" t="s">
        <v>81</v>
      </c>
      <c r="AY171" s="176" t="s">
        <v>137</v>
      </c>
    </row>
    <row r="172" spans="1:65" s="2" customFormat="1" ht="24.2" customHeight="1" x14ac:dyDescent="0.2">
      <c r="A172" s="33"/>
      <c r="B172" s="149"/>
      <c r="C172" s="150" t="s">
        <v>221</v>
      </c>
      <c r="D172" s="150" t="s">
        <v>140</v>
      </c>
      <c r="E172" s="151" t="s">
        <v>656</v>
      </c>
      <c r="F172" s="152" t="s">
        <v>657</v>
      </c>
      <c r="G172" s="153" t="s">
        <v>237</v>
      </c>
      <c r="H172" s="154">
        <v>1</v>
      </c>
      <c r="I172" s="155"/>
      <c r="J172" s="156">
        <f>ROUND(I172*H172,2)</f>
        <v>0</v>
      </c>
      <c r="K172" s="152" t="s">
        <v>1</v>
      </c>
      <c r="L172" s="34"/>
      <c r="M172" s="157" t="s">
        <v>1</v>
      </c>
      <c r="N172" s="158" t="s">
        <v>40</v>
      </c>
      <c r="O172" s="59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1" t="s">
        <v>257</v>
      </c>
      <c r="AT172" s="161" t="s">
        <v>140</v>
      </c>
      <c r="AU172" s="161" t="s">
        <v>83</v>
      </c>
      <c r="AY172" s="18" t="s">
        <v>137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8" t="s">
        <v>81</v>
      </c>
      <c r="BK172" s="162">
        <f>ROUND(I172*H172,2)</f>
        <v>0</v>
      </c>
      <c r="BL172" s="18" t="s">
        <v>257</v>
      </c>
      <c r="BM172" s="161" t="s">
        <v>658</v>
      </c>
    </row>
    <row r="173" spans="1:65" s="2" customFormat="1" x14ac:dyDescent="0.2">
      <c r="A173" s="33"/>
      <c r="B173" s="34"/>
      <c r="C173" s="33"/>
      <c r="D173" s="163" t="s">
        <v>147</v>
      </c>
      <c r="E173" s="33"/>
      <c r="F173" s="164" t="s">
        <v>657</v>
      </c>
      <c r="G173" s="33"/>
      <c r="H173" s="33"/>
      <c r="I173" s="165"/>
      <c r="J173" s="33"/>
      <c r="K173" s="33"/>
      <c r="L173" s="34"/>
      <c r="M173" s="166"/>
      <c r="N173" s="167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147</v>
      </c>
      <c r="AU173" s="18" t="s">
        <v>83</v>
      </c>
    </row>
    <row r="174" spans="1:65" s="14" customFormat="1" x14ac:dyDescent="0.2">
      <c r="B174" s="175"/>
      <c r="D174" s="163" t="s">
        <v>149</v>
      </c>
      <c r="E174" s="176" t="s">
        <v>1</v>
      </c>
      <c r="F174" s="177" t="s">
        <v>81</v>
      </c>
      <c r="H174" s="178">
        <v>1</v>
      </c>
      <c r="I174" s="179"/>
      <c r="L174" s="175"/>
      <c r="M174" s="180"/>
      <c r="N174" s="181"/>
      <c r="O174" s="181"/>
      <c r="P174" s="181"/>
      <c r="Q174" s="181"/>
      <c r="R174" s="181"/>
      <c r="S174" s="181"/>
      <c r="T174" s="182"/>
      <c r="AT174" s="176" t="s">
        <v>149</v>
      </c>
      <c r="AU174" s="176" t="s">
        <v>83</v>
      </c>
      <c r="AV174" s="14" t="s">
        <v>83</v>
      </c>
      <c r="AW174" s="14" t="s">
        <v>32</v>
      </c>
      <c r="AX174" s="14" t="s">
        <v>81</v>
      </c>
      <c r="AY174" s="176" t="s">
        <v>137</v>
      </c>
    </row>
    <row r="175" spans="1:65" s="2" customFormat="1" ht="24.2" customHeight="1" x14ac:dyDescent="0.2">
      <c r="A175" s="33"/>
      <c r="B175" s="149"/>
      <c r="C175" s="150" t="s">
        <v>234</v>
      </c>
      <c r="D175" s="150" t="s">
        <v>140</v>
      </c>
      <c r="E175" s="151" t="s">
        <v>659</v>
      </c>
      <c r="F175" s="152" t="s">
        <v>660</v>
      </c>
      <c r="G175" s="153" t="s">
        <v>445</v>
      </c>
      <c r="H175" s="154">
        <v>3</v>
      </c>
      <c r="I175" s="155"/>
      <c r="J175" s="156">
        <f>ROUND(I175*H175,2)</f>
        <v>0</v>
      </c>
      <c r="K175" s="152" t="s">
        <v>1</v>
      </c>
      <c r="L175" s="34"/>
      <c r="M175" s="157" t="s">
        <v>1</v>
      </c>
      <c r="N175" s="158" t="s">
        <v>40</v>
      </c>
      <c r="O175" s="59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1" t="s">
        <v>257</v>
      </c>
      <c r="AT175" s="161" t="s">
        <v>140</v>
      </c>
      <c r="AU175" s="161" t="s">
        <v>83</v>
      </c>
      <c r="AY175" s="18" t="s">
        <v>137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8" t="s">
        <v>81</v>
      </c>
      <c r="BK175" s="162">
        <f>ROUND(I175*H175,2)</f>
        <v>0</v>
      </c>
      <c r="BL175" s="18" t="s">
        <v>257</v>
      </c>
      <c r="BM175" s="161" t="s">
        <v>661</v>
      </c>
    </row>
    <row r="176" spans="1:65" s="2" customFormat="1" ht="19.5" x14ac:dyDescent="0.2">
      <c r="A176" s="33"/>
      <c r="B176" s="34"/>
      <c r="C176" s="33"/>
      <c r="D176" s="163" t="s">
        <v>147</v>
      </c>
      <c r="E176" s="33"/>
      <c r="F176" s="164" t="s">
        <v>662</v>
      </c>
      <c r="G176" s="33"/>
      <c r="H176" s="33"/>
      <c r="I176" s="165"/>
      <c r="J176" s="33"/>
      <c r="K176" s="33"/>
      <c r="L176" s="34"/>
      <c r="M176" s="166"/>
      <c r="N176" s="167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147</v>
      </c>
      <c r="AU176" s="18" t="s">
        <v>83</v>
      </c>
    </row>
    <row r="177" spans="1:65" s="2" customFormat="1" ht="19.5" x14ac:dyDescent="0.2">
      <c r="A177" s="33"/>
      <c r="B177" s="34"/>
      <c r="C177" s="33"/>
      <c r="D177" s="163" t="s">
        <v>448</v>
      </c>
      <c r="E177" s="33"/>
      <c r="F177" s="210" t="s">
        <v>634</v>
      </c>
      <c r="G177" s="33"/>
      <c r="H177" s="33"/>
      <c r="I177" s="165"/>
      <c r="J177" s="33"/>
      <c r="K177" s="33"/>
      <c r="L177" s="34"/>
      <c r="M177" s="166"/>
      <c r="N177" s="167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448</v>
      </c>
      <c r="AU177" s="18" t="s">
        <v>83</v>
      </c>
    </row>
    <row r="178" spans="1:65" s="14" customFormat="1" x14ac:dyDescent="0.2">
      <c r="B178" s="175"/>
      <c r="D178" s="163" t="s">
        <v>149</v>
      </c>
      <c r="E178" s="176" t="s">
        <v>1</v>
      </c>
      <c r="F178" s="177" t="s">
        <v>138</v>
      </c>
      <c r="H178" s="178">
        <v>3</v>
      </c>
      <c r="I178" s="179"/>
      <c r="L178" s="175"/>
      <c r="M178" s="180"/>
      <c r="N178" s="181"/>
      <c r="O178" s="181"/>
      <c r="P178" s="181"/>
      <c r="Q178" s="181"/>
      <c r="R178" s="181"/>
      <c r="S178" s="181"/>
      <c r="T178" s="182"/>
      <c r="AT178" s="176" t="s">
        <v>149</v>
      </c>
      <c r="AU178" s="176" t="s">
        <v>83</v>
      </c>
      <c r="AV178" s="14" t="s">
        <v>83</v>
      </c>
      <c r="AW178" s="14" t="s">
        <v>32</v>
      </c>
      <c r="AX178" s="14" t="s">
        <v>81</v>
      </c>
      <c r="AY178" s="176" t="s">
        <v>137</v>
      </c>
    </row>
    <row r="179" spans="1:65" s="2" customFormat="1" ht="14.45" customHeight="1" x14ac:dyDescent="0.2">
      <c r="A179" s="33"/>
      <c r="B179" s="149"/>
      <c r="C179" s="150" t="s">
        <v>239</v>
      </c>
      <c r="D179" s="150" t="s">
        <v>140</v>
      </c>
      <c r="E179" s="151" t="s">
        <v>663</v>
      </c>
      <c r="F179" s="152" t="s">
        <v>664</v>
      </c>
      <c r="G179" s="153" t="s">
        <v>381</v>
      </c>
      <c r="H179" s="154">
        <v>6</v>
      </c>
      <c r="I179" s="155"/>
      <c r="J179" s="156">
        <f>ROUND(I179*H179,2)</f>
        <v>0</v>
      </c>
      <c r="K179" s="152" t="s">
        <v>144</v>
      </c>
      <c r="L179" s="34"/>
      <c r="M179" s="157" t="s">
        <v>1</v>
      </c>
      <c r="N179" s="158" t="s">
        <v>40</v>
      </c>
      <c r="O179" s="59"/>
      <c r="P179" s="159">
        <f>O179*H179</f>
        <v>0</v>
      </c>
      <c r="Q179" s="159">
        <v>2.9E-4</v>
      </c>
      <c r="R179" s="159">
        <f>Q179*H179</f>
        <v>1.74E-3</v>
      </c>
      <c r="S179" s="159">
        <v>0</v>
      </c>
      <c r="T179" s="16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1" t="s">
        <v>257</v>
      </c>
      <c r="AT179" s="161" t="s">
        <v>140</v>
      </c>
      <c r="AU179" s="161" t="s">
        <v>83</v>
      </c>
      <c r="AY179" s="18" t="s">
        <v>137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8" t="s">
        <v>81</v>
      </c>
      <c r="BK179" s="162">
        <f>ROUND(I179*H179,2)</f>
        <v>0</v>
      </c>
      <c r="BL179" s="18" t="s">
        <v>257</v>
      </c>
      <c r="BM179" s="161" t="s">
        <v>665</v>
      </c>
    </row>
    <row r="180" spans="1:65" s="2" customFormat="1" x14ac:dyDescent="0.2">
      <c r="A180" s="33"/>
      <c r="B180" s="34"/>
      <c r="C180" s="33"/>
      <c r="D180" s="163" t="s">
        <v>147</v>
      </c>
      <c r="E180" s="33"/>
      <c r="F180" s="164" t="s">
        <v>666</v>
      </c>
      <c r="G180" s="33"/>
      <c r="H180" s="33"/>
      <c r="I180" s="165"/>
      <c r="J180" s="33"/>
      <c r="K180" s="33"/>
      <c r="L180" s="34"/>
      <c r="M180" s="166"/>
      <c r="N180" s="167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147</v>
      </c>
      <c r="AU180" s="18" t="s">
        <v>83</v>
      </c>
    </row>
    <row r="181" spans="1:65" s="2" customFormat="1" ht="19.5" x14ac:dyDescent="0.2">
      <c r="A181" s="33"/>
      <c r="B181" s="34"/>
      <c r="C181" s="33"/>
      <c r="D181" s="163" t="s">
        <v>448</v>
      </c>
      <c r="E181" s="33"/>
      <c r="F181" s="210" t="s">
        <v>634</v>
      </c>
      <c r="G181" s="33"/>
      <c r="H181" s="33"/>
      <c r="I181" s="165"/>
      <c r="J181" s="33"/>
      <c r="K181" s="33"/>
      <c r="L181" s="34"/>
      <c r="M181" s="166"/>
      <c r="N181" s="167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448</v>
      </c>
      <c r="AU181" s="18" t="s">
        <v>83</v>
      </c>
    </row>
    <row r="182" spans="1:65" s="14" customFormat="1" x14ac:dyDescent="0.2">
      <c r="B182" s="175"/>
      <c r="D182" s="163" t="s">
        <v>149</v>
      </c>
      <c r="E182" s="176" t="s">
        <v>1</v>
      </c>
      <c r="F182" s="177" t="s">
        <v>152</v>
      </c>
      <c r="H182" s="178">
        <v>6</v>
      </c>
      <c r="I182" s="179"/>
      <c r="L182" s="175"/>
      <c r="M182" s="180"/>
      <c r="N182" s="181"/>
      <c r="O182" s="181"/>
      <c r="P182" s="181"/>
      <c r="Q182" s="181"/>
      <c r="R182" s="181"/>
      <c r="S182" s="181"/>
      <c r="T182" s="182"/>
      <c r="AT182" s="176" t="s">
        <v>149</v>
      </c>
      <c r="AU182" s="176" t="s">
        <v>83</v>
      </c>
      <c r="AV182" s="14" t="s">
        <v>83</v>
      </c>
      <c r="AW182" s="14" t="s">
        <v>32</v>
      </c>
      <c r="AX182" s="14" t="s">
        <v>81</v>
      </c>
      <c r="AY182" s="176" t="s">
        <v>137</v>
      </c>
    </row>
    <row r="183" spans="1:65" s="2" customFormat="1" ht="14.45" customHeight="1" x14ac:dyDescent="0.2">
      <c r="A183" s="33"/>
      <c r="B183" s="149"/>
      <c r="C183" s="150" t="s">
        <v>247</v>
      </c>
      <c r="D183" s="150" t="s">
        <v>140</v>
      </c>
      <c r="E183" s="151" t="s">
        <v>667</v>
      </c>
      <c r="F183" s="152" t="s">
        <v>668</v>
      </c>
      <c r="G183" s="153" t="s">
        <v>381</v>
      </c>
      <c r="H183" s="154">
        <v>15</v>
      </c>
      <c r="I183" s="155"/>
      <c r="J183" s="156">
        <f>ROUND(I183*H183,2)</f>
        <v>0</v>
      </c>
      <c r="K183" s="152" t="s">
        <v>144</v>
      </c>
      <c r="L183" s="34"/>
      <c r="M183" s="157" t="s">
        <v>1</v>
      </c>
      <c r="N183" s="158" t="s">
        <v>40</v>
      </c>
      <c r="O183" s="59"/>
      <c r="P183" s="159">
        <f>O183*H183</f>
        <v>0</v>
      </c>
      <c r="Q183" s="159">
        <v>3.5E-4</v>
      </c>
      <c r="R183" s="159">
        <f>Q183*H183</f>
        <v>5.2500000000000003E-3</v>
      </c>
      <c r="S183" s="159">
        <v>0</v>
      </c>
      <c r="T183" s="16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1" t="s">
        <v>257</v>
      </c>
      <c r="AT183" s="161" t="s">
        <v>140</v>
      </c>
      <c r="AU183" s="161" t="s">
        <v>83</v>
      </c>
      <c r="AY183" s="18" t="s">
        <v>137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8" t="s">
        <v>81</v>
      </c>
      <c r="BK183" s="162">
        <f>ROUND(I183*H183,2)</f>
        <v>0</v>
      </c>
      <c r="BL183" s="18" t="s">
        <v>257</v>
      </c>
      <c r="BM183" s="161" t="s">
        <v>669</v>
      </c>
    </row>
    <row r="184" spans="1:65" s="2" customFormat="1" x14ac:dyDescent="0.2">
      <c r="A184" s="33"/>
      <c r="B184" s="34"/>
      <c r="C184" s="33"/>
      <c r="D184" s="163" t="s">
        <v>147</v>
      </c>
      <c r="E184" s="33"/>
      <c r="F184" s="164" t="s">
        <v>670</v>
      </c>
      <c r="G184" s="33"/>
      <c r="H184" s="33"/>
      <c r="I184" s="165"/>
      <c r="J184" s="33"/>
      <c r="K184" s="33"/>
      <c r="L184" s="34"/>
      <c r="M184" s="166"/>
      <c r="N184" s="167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147</v>
      </c>
      <c r="AU184" s="18" t="s">
        <v>83</v>
      </c>
    </row>
    <row r="185" spans="1:65" s="2" customFormat="1" ht="19.5" x14ac:dyDescent="0.2">
      <c r="A185" s="33"/>
      <c r="B185" s="34"/>
      <c r="C185" s="33"/>
      <c r="D185" s="163" t="s">
        <v>448</v>
      </c>
      <c r="E185" s="33"/>
      <c r="F185" s="210" t="s">
        <v>634</v>
      </c>
      <c r="G185" s="33"/>
      <c r="H185" s="33"/>
      <c r="I185" s="165"/>
      <c r="J185" s="33"/>
      <c r="K185" s="33"/>
      <c r="L185" s="34"/>
      <c r="M185" s="166"/>
      <c r="N185" s="167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448</v>
      </c>
      <c r="AU185" s="18" t="s">
        <v>83</v>
      </c>
    </row>
    <row r="186" spans="1:65" s="14" customFormat="1" x14ac:dyDescent="0.2">
      <c r="B186" s="175"/>
      <c r="D186" s="163" t="s">
        <v>149</v>
      </c>
      <c r="E186" s="176" t="s">
        <v>1</v>
      </c>
      <c r="F186" s="177" t="s">
        <v>8</v>
      </c>
      <c r="H186" s="178">
        <v>15</v>
      </c>
      <c r="I186" s="179"/>
      <c r="L186" s="175"/>
      <c r="M186" s="180"/>
      <c r="N186" s="181"/>
      <c r="O186" s="181"/>
      <c r="P186" s="181"/>
      <c r="Q186" s="181"/>
      <c r="R186" s="181"/>
      <c r="S186" s="181"/>
      <c r="T186" s="182"/>
      <c r="AT186" s="176" t="s">
        <v>149</v>
      </c>
      <c r="AU186" s="176" t="s">
        <v>83</v>
      </c>
      <c r="AV186" s="14" t="s">
        <v>83</v>
      </c>
      <c r="AW186" s="14" t="s">
        <v>32</v>
      </c>
      <c r="AX186" s="14" t="s">
        <v>81</v>
      </c>
      <c r="AY186" s="176" t="s">
        <v>137</v>
      </c>
    </row>
    <row r="187" spans="1:65" s="2" customFormat="1" ht="14.45" customHeight="1" x14ac:dyDescent="0.2">
      <c r="A187" s="33"/>
      <c r="B187" s="149"/>
      <c r="C187" s="150" t="s">
        <v>8</v>
      </c>
      <c r="D187" s="150" t="s">
        <v>140</v>
      </c>
      <c r="E187" s="151" t="s">
        <v>671</v>
      </c>
      <c r="F187" s="152" t="s">
        <v>672</v>
      </c>
      <c r="G187" s="153" t="s">
        <v>381</v>
      </c>
      <c r="H187" s="154">
        <v>9</v>
      </c>
      <c r="I187" s="155"/>
      <c r="J187" s="156">
        <f>ROUND(I187*H187,2)</f>
        <v>0</v>
      </c>
      <c r="K187" s="152" t="s">
        <v>144</v>
      </c>
      <c r="L187" s="34"/>
      <c r="M187" s="157" t="s">
        <v>1</v>
      </c>
      <c r="N187" s="158" t="s">
        <v>40</v>
      </c>
      <c r="O187" s="59"/>
      <c r="P187" s="159">
        <f>O187*H187</f>
        <v>0</v>
      </c>
      <c r="Q187" s="159">
        <v>7.1000000000000002E-4</v>
      </c>
      <c r="R187" s="159">
        <f>Q187*H187</f>
        <v>6.3899999999999998E-3</v>
      </c>
      <c r="S187" s="159">
        <v>0</v>
      </c>
      <c r="T187" s="16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1" t="s">
        <v>257</v>
      </c>
      <c r="AT187" s="161" t="s">
        <v>140</v>
      </c>
      <c r="AU187" s="161" t="s">
        <v>83</v>
      </c>
      <c r="AY187" s="18" t="s">
        <v>137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8" t="s">
        <v>81</v>
      </c>
      <c r="BK187" s="162">
        <f>ROUND(I187*H187,2)</f>
        <v>0</v>
      </c>
      <c r="BL187" s="18" t="s">
        <v>257</v>
      </c>
      <c r="BM187" s="161" t="s">
        <v>673</v>
      </c>
    </row>
    <row r="188" spans="1:65" s="2" customFormat="1" x14ac:dyDescent="0.2">
      <c r="A188" s="33"/>
      <c r="B188" s="34"/>
      <c r="C188" s="33"/>
      <c r="D188" s="163" t="s">
        <v>147</v>
      </c>
      <c r="E188" s="33"/>
      <c r="F188" s="164" t="s">
        <v>674</v>
      </c>
      <c r="G188" s="33"/>
      <c r="H188" s="33"/>
      <c r="I188" s="165"/>
      <c r="J188" s="33"/>
      <c r="K188" s="33"/>
      <c r="L188" s="34"/>
      <c r="M188" s="166"/>
      <c r="N188" s="167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147</v>
      </c>
      <c r="AU188" s="18" t="s">
        <v>83</v>
      </c>
    </row>
    <row r="189" spans="1:65" s="2" customFormat="1" ht="19.5" x14ac:dyDescent="0.2">
      <c r="A189" s="33"/>
      <c r="B189" s="34"/>
      <c r="C189" s="33"/>
      <c r="D189" s="163" t="s">
        <v>448</v>
      </c>
      <c r="E189" s="33"/>
      <c r="F189" s="210" t="s">
        <v>634</v>
      </c>
      <c r="G189" s="33"/>
      <c r="H189" s="33"/>
      <c r="I189" s="165"/>
      <c r="J189" s="33"/>
      <c r="K189" s="33"/>
      <c r="L189" s="34"/>
      <c r="M189" s="166"/>
      <c r="N189" s="167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448</v>
      </c>
      <c r="AU189" s="18" t="s">
        <v>83</v>
      </c>
    </row>
    <row r="190" spans="1:65" s="14" customFormat="1" x14ac:dyDescent="0.2">
      <c r="B190" s="175"/>
      <c r="D190" s="163" t="s">
        <v>149</v>
      </c>
      <c r="E190" s="176" t="s">
        <v>1</v>
      </c>
      <c r="F190" s="177" t="s">
        <v>208</v>
      </c>
      <c r="H190" s="178">
        <v>9</v>
      </c>
      <c r="I190" s="179"/>
      <c r="L190" s="175"/>
      <c r="M190" s="180"/>
      <c r="N190" s="181"/>
      <c r="O190" s="181"/>
      <c r="P190" s="181"/>
      <c r="Q190" s="181"/>
      <c r="R190" s="181"/>
      <c r="S190" s="181"/>
      <c r="T190" s="182"/>
      <c r="AT190" s="176" t="s">
        <v>149</v>
      </c>
      <c r="AU190" s="176" t="s">
        <v>83</v>
      </c>
      <c r="AV190" s="14" t="s">
        <v>83</v>
      </c>
      <c r="AW190" s="14" t="s">
        <v>32</v>
      </c>
      <c r="AX190" s="14" t="s">
        <v>81</v>
      </c>
      <c r="AY190" s="176" t="s">
        <v>137</v>
      </c>
    </row>
    <row r="191" spans="1:65" s="2" customFormat="1" ht="24.2" customHeight="1" x14ac:dyDescent="0.2">
      <c r="A191" s="33"/>
      <c r="B191" s="149"/>
      <c r="C191" s="150" t="s">
        <v>257</v>
      </c>
      <c r="D191" s="150" t="s">
        <v>140</v>
      </c>
      <c r="E191" s="151" t="s">
        <v>675</v>
      </c>
      <c r="F191" s="152" t="s">
        <v>676</v>
      </c>
      <c r="G191" s="153" t="s">
        <v>381</v>
      </c>
      <c r="H191" s="154">
        <v>70</v>
      </c>
      <c r="I191" s="155"/>
      <c r="J191" s="156">
        <f>ROUND(I191*H191,2)</f>
        <v>0</v>
      </c>
      <c r="K191" s="152" t="s">
        <v>144</v>
      </c>
      <c r="L191" s="34"/>
      <c r="M191" s="157" t="s">
        <v>1</v>
      </c>
      <c r="N191" s="158" t="s">
        <v>40</v>
      </c>
      <c r="O191" s="59"/>
      <c r="P191" s="159">
        <f>O191*H191</f>
        <v>0</v>
      </c>
      <c r="Q191" s="159">
        <v>1.14E-3</v>
      </c>
      <c r="R191" s="159">
        <f>Q191*H191</f>
        <v>7.9799999999999996E-2</v>
      </c>
      <c r="S191" s="159">
        <v>0</v>
      </c>
      <c r="T191" s="16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1" t="s">
        <v>257</v>
      </c>
      <c r="AT191" s="161" t="s">
        <v>140</v>
      </c>
      <c r="AU191" s="161" t="s">
        <v>83</v>
      </c>
      <c r="AY191" s="18" t="s">
        <v>137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8" t="s">
        <v>81</v>
      </c>
      <c r="BK191" s="162">
        <f>ROUND(I191*H191,2)</f>
        <v>0</v>
      </c>
      <c r="BL191" s="18" t="s">
        <v>257</v>
      </c>
      <c r="BM191" s="161" t="s">
        <v>677</v>
      </c>
    </row>
    <row r="192" spans="1:65" s="2" customFormat="1" x14ac:dyDescent="0.2">
      <c r="A192" s="33"/>
      <c r="B192" s="34"/>
      <c r="C192" s="33"/>
      <c r="D192" s="163" t="s">
        <v>147</v>
      </c>
      <c r="E192" s="33"/>
      <c r="F192" s="164" t="s">
        <v>678</v>
      </c>
      <c r="G192" s="33"/>
      <c r="H192" s="33"/>
      <c r="I192" s="165"/>
      <c r="J192" s="33"/>
      <c r="K192" s="33"/>
      <c r="L192" s="34"/>
      <c r="M192" s="166"/>
      <c r="N192" s="167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147</v>
      </c>
      <c r="AU192" s="18" t="s">
        <v>83</v>
      </c>
    </row>
    <row r="193" spans="1:65" s="2" customFormat="1" ht="19.5" x14ac:dyDescent="0.2">
      <c r="A193" s="33"/>
      <c r="B193" s="34"/>
      <c r="C193" s="33"/>
      <c r="D193" s="163" t="s">
        <v>448</v>
      </c>
      <c r="E193" s="33"/>
      <c r="F193" s="210" t="s">
        <v>634</v>
      </c>
      <c r="G193" s="33"/>
      <c r="H193" s="33"/>
      <c r="I193" s="165"/>
      <c r="J193" s="33"/>
      <c r="K193" s="33"/>
      <c r="L193" s="34"/>
      <c r="M193" s="166"/>
      <c r="N193" s="167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448</v>
      </c>
      <c r="AU193" s="18" t="s">
        <v>83</v>
      </c>
    </row>
    <row r="194" spans="1:65" s="14" customFormat="1" x14ac:dyDescent="0.2">
      <c r="B194" s="175"/>
      <c r="D194" s="163" t="s">
        <v>149</v>
      </c>
      <c r="E194" s="176" t="s">
        <v>1</v>
      </c>
      <c r="F194" s="177" t="s">
        <v>590</v>
      </c>
      <c r="H194" s="178">
        <v>70</v>
      </c>
      <c r="I194" s="179"/>
      <c r="L194" s="175"/>
      <c r="M194" s="180"/>
      <c r="N194" s="181"/>
      <c r="O194" s="181"/>
      <c r="P194" s="181"/>
      <c r="Q194" s="181"/>
      <c r="R194" s="181"/>
      <c r="S194" s="181"/>
      <c r="T194" s="182"/>
      <c r="AT194" s="176" t="s">
        <v>149</v>
      </c>
      <c r="AU194" s="176" t="s">
        <v>83</v>
      </c>
      <c r="AV194" s="14" t="s">
        <v>83</v>
      </c>
      <c r="AW194" s="14" t="s">
        <v>32</v>
      </c>
      <c r="AX194" s="14" t="s">
        <v>81</v>
      </c>
      <c r="AY194" s="176" t="s">
        <v>137</v>
      </c>
    </row>
    <row r="195" spans="1:65" s="2" customFormat="1" ht="14.45" customHeight="1" x14ac:dyDescent="0.2">
      <c r="A195" s="33"/>
      <c r="B195" s="149"/>
      <c r="C195" s="150" t="s">
        <v>270</v>
      </c>
      <c r="D195" s="150" t="s">
        <v>140</v>
      </c>
      <c r="E195" s="151" t="s">
        <v>679</v>
      </c>
      <c r="F195" s="152" t="s">
        <v>680</v>
      </c>
      <c r="G195" s="153" t="s">
        <v>211</v>
      </c>
      <c r="H195" s="154">
        <v>3</v>
      </c>
      <c r="I195" s="155"/>
      <c r="J195" s="156">
        <f>ROUND(I195*H195,2)</f>
        <v>0</v>
      </c>
      <c r="K195" s="152" t="s">
        <v>144</v>
      </c>
      <c r="L195" s="34"/>
      <c r="M195" s="157" t="s">
        <v>1</v>
      </c>
      <c r="N195" s="158" t="s">
        <v>40</v>
      </c>
      <c r="O195" s="59"/>
      <c r="P195" s="159">
        <f>O195*H195</f>
        <v>0</v>
      </c>
      <c r="Q195" s="159">
        <v>0</v>
      </c>
      <c r="R195" s="159">
        <f>Q195*H195</f>
        <v>0</v>
      </c>
      <c r="S195" s="159">
        <v>2.9610000000000001E-2</v>
      </c>
      <c r="T195" s="160">
        <f>S195*H195</f>
        <v>8.8830000000000006E-2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1" t="s">
        <v>257</v>
      </c>
      <c r="AT195" s="161" t="s">
        <v>140</v>
      </c>
      <c r="AU195" s="161" t="s">
        <v>83</v>
      </c>
      <c r="AY195" s="18" t="s">
        <v>137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8" t="s">
        <v>81</v>
      </c>
      <c r="BK195" s="162">
        <f>ROUND(I195*H195,2)</f>
        <v>0</v>
      </c>
      <c r="BL195" s="18" t="s">
        <v>257</v>
      </c>
      <c r="BM195" s="161" t="s">
        <v>681</v>
      </c>
    </row>
    <row r="196" spans="1:65" s="2" customFormat="1" x14ac:dyDescent="0.2">
      <c r="A196" s="33"/>
      <c r="B196" s="34"/>
      <c r="C196" s="33"/>
      <c r="D196" s="163" t="s">
        <v>147</v>
      </c>
      <c r="E196" s="33"/>
      <c r="F196" s="164" t="s">
        <v>680</v>
      </c>
      <c r="G196" s="33"/>
      <c r="H196" s="33"/>
      <c r="I196" s="165"/>
      <c r="J196" s="33"/>
      <c r="K196" s="33"/>
      <c r="L196" s="34"/>
      <c r="M196" s="166"/>
      <c r="N196" s="167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147</v>
      </c>
      <c r="AU196" s="18" t="s">
        <v>83</v>
      </c>
    </row>
    <row r="197" spans="1:65" s="2" customFormat="1" ht="19.5" x14ac:dyDescent="0.2">
      <c r="A197" s="33"/>
      <c r="B197" s="34"/>
      <c r="C197" s="33"/>
      <c r="D197" s="163" t="s">
        <v>448</v>
      </c>
      <c r="E197" s="33"/>
      <c r="F197" s="210" t="s">
        <v>634</v>
      </c>
      <c r="G197" s="33"/>
      <c r="H197" s="33"/>
      <c r="I197" s="165"/>
      <c r="J197" s="33"/>
      <c r="K197" s="33"/>
      <c r="L197" s="34"/>
      <c r="M197" s="166"/>
      <c r="N197" s="167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448</v>
      </c>
      <c r="AU197" s="18" t="s">
        <v>83</v>
      </c>
    </row>
    <row r="198" spans="1:65" s="14" customFormat="1" x14ac:dyDescent="0.2">
      <c r="B198" s="175"/>
      <c r="D198" s="163" t="s">
        <v>149</v>
      </c>
      <c r="E198" s="176" t="s">
        <v>1</v>
      </c>
      <c r="F198" s="177" t="s">
        <v>138</v>
      </c>
      <c r="H198" s="178">
        <v>3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149</v>
      </c>
      <c r="AU198" s="176" t="s">
        <v>83</v>
      </c>
      <c r="AV198" s="14" t="s">
        <v>83</v>
      </c>
      <c r="AW198" s="14" t="s">
        <v>32</v>
      </c>
      <c r="AX198" s="14" t="s">
        <v>81</v>
      </c>
      <c r="AY198" s="176" t="s">
        <v>137</v>
      </c>
    </row>
    <row r="199" spans="1:65" s="2" customFormat="1" ht="37.9" customHeight="1" x14ac:dyDescent="0.2">
      <c r="A199" s="33"/>
      <c r="B199" s="149"/>
      <c r="C199" s="150" t="s">
        <v>276</v>
      </c>
      <c r="D199" s="150" t="s">
        <v>140</v>
      </c>
      <c r="E199" s="151" t="s">
        <v>682</v>
      </c>
      <c r="F199" s="152" t="s">
        <v>683</v>
      </c>
      <c r="G199" s="153" t="s">
        <v>211</v>
      </c>
      <c r="H199" s="154">
        <v>3</v>
      </c>
      <c r="I199" s="155"/>
      <c r="J199" s="156">
        <f>ROUND(I199*H199,2)</f>
        <v>0</v>
      </c>
      <c r="K199" s="152" t="s">
        <v>144</v>
      </c>
      <c r="L199" s="34"/>
      <c r="M199" s="157" t="s">
        <v>1</v>
      </c>
      <c r="N199" s="158" t="s">
        <v>40</v>
      </c>
      <c r="O199" s="59"/>
      <c r="P199" s="159">
        <f>O199*H199</f>
        <v>0</v>
      </c>
      <c r="Q199" s="159">
        <v>1.48E-3</v>
      </c>
      <c r="R199" s="159">
        <f>Q199*H199</f>
        <v>4.4399999999999995E-3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257</v>
      </c>
      <c r="AT199" s="161" t="s">
        <v>140</v>
      </c>
      <c r="AU199" s="161" t="s">
        <v>83</v>
      </c>
      <c r="AY199" s="18" t="s">
        <v>137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81</v>
      </c>
      <c r="BK199" s="162">
        <f>ROUND(I199*H199,2)</f>
        <v>0</v>
      </c>
      <c r="BL199" s="18" t="s">
        <v>257</v>
      </c>
      <c r="BM199" s="161" t="s">
        <v>684</v>
      </c>
    </row>
    <row r="200" spans="1:65" s="2" customFormat="1" ht="29.25" x14ac:dyDescent="0.2">
      <c r="A200" s="33"/>
      <c r="B200" s="34"/>
      <c r="C200" s="33"/>
      <c r="D200" s="163" t="s">
        <v>147</v>
      </c>
      <c r="E200" s="33"/>
      <c r="F200" s="164" t="s">
        <v>683</v>
      </c>
      <c r="G200" s="33"/>
      <c r="H200" s="33"/>
      <c r="I200" s="165"/>
      <c r="J200" s="33"/>
      <c r="K200" s="33"/>
      <c r="L200" s="34"/>
      <c r="M200" s="166"/>
      <c r="N200" s="167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147</v>
      </c>
      <c r="AU200" s="18" t="s">
        <v>83</v>
      </c>
    </row>
    <row r="201" spans="1:65" s="2" customFormat="1" ht="19.5" x14ac:dyDescent="0.2">
      <c r="A201" s="33"/>
      <c r="B201" s="34"/>
      <c r="C201" s="33"/>
      <c r="D201" s="163" t="s">
        <v>448</v>
      </c>
      <c r="E201" s="33"/>
      <c r="F201" s="210" t="s">
        <v>634</v>
      </c>
      <c r="G201" s="33"/>
      <c r="H201" s="33"/>
      <c r="I201" s="165"/>
      <c r="J201" s="33"/>
      <c r="K201" s="33"/>
      <c r="L201" s="34"/>
      <c r="M201" s="166"/>
      <c r="N201" s="167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448</v>
      </c>
      <c r="AU201" s="18" t="s">
        <v>83</v>
      </c>
    </row>
    <row r="202" spans="1:65" s="14" customFormat="1" x14ac:dyDescent="0.2">
      <c r="B202" s="175"/>
      <c r="D202" s="163" t="s">
        <v>149</v>
      </c>
      <c r="E202" s="176" t="s">
        <v>1</v>
      </c>
      <c r="F202" s="177" t="s">
        <v>138</v>
      </c>
      <c r="H202" s="178">
        <v>3</v>
      </c>
      <c r="I202" s="179"/>
      <c r="L202" s="175"/>
      <c r="M202" s="180"/>
      <c r="N202" s="181"/>
      <c r="O202" s="181"/>
      <c r="P202" s="181"/>
      <c r="Q202" s="181"/>
      <c r="R202" s="181"/>
      <c r="S202" s="181"/>
      <c r="T202" s="182"/>
      <c r="AT202" s="176" t="s">
        <v>149</v>
      </c>
      <c r="AU202" s="176" t="s">
        <v>83</v>
      </c>
      <c r="AV202" s="14" t="s">
        <v>83</v>
      </c>
      <c r="AW202" s="14" t="s">
        <v>32</v>
      </c>
      <c r="AX202" s="14" t="s">
        <v>81</v>
      </c>
      <c r="AY202" s="176" t="s">
        <v>137</v>
      </c>
    </row>
    <row r="203" spans="1:65" s="2" customFormat="1" ht="14.45" customHeight="1" x14ac:dyDescent="0.2">
      <c r="A203" s="33"/>
      <c r="B203" s="149"/>
      <c r="C203" s="150" t="s">
        <v>281</v>
      </c>
      <c r="D203" s="150" t="s">
        <v>140</v>
      </c>
      <c r="E203" s="151" t="s">
        <v>685</v>
      </c>
      <c r="F203" s="152" t="s">
        <v>686</v>
      </c>
      <c r="G203" s="153" t="s">
        <v>381</v>
      </c>
      <c r="H203" s="154">
        <v>100</v>
      </c>
      <c r="I203" s="155"/>
      <c r="J203" s="156">
        <f>ROUND(I203*H203,2)</f>
        <v>0</v>
      </c>
      <c r="K203" s="152" t="s">
        <v>144</v>
      </c>
      <c r="L203" s="34"/>
      <c r="M203" s="157" t="s">
        <v>1</v>
      </c>
      <c r="N203" s="158" t="s">
        <v>40</v>
      </c>
      <c r="O203" s="59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1" t="s">
        <v>257</v>
      </c>
      <c r="AT203" s="161" t="s">
        <v>140</v>
      </c>
      <c r="AU203" s="161" t="s">
        <v>83</v>
      </c>
      <c r="AY203" s="18" t="s">
        <v>137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8" t="s">
        <v>81</v>
      </c>
      <c r="BK203" s="162">
        <f>ROUND(I203*H203,2)</f>
        <v>0</v>
      </c>
      <c r="BL203" s="18" t="s">
        <v>257</v>
      </c>
      <c r="BM203" s="161" t="s">
        <v>687</v>
      </c>
    </row>
    <row r="204" spans="1:65" s="2" customFormat="1" ht="19.5" x14ac:dyDescent="0.2">
      <c r="A204" s="33"/>
      <c r="B204" s="34"/>
      <c r="C204" s="33"/>
      <c r="D204" s="163" t="s">
        <v>147</v>
      </c>
      <c r="E204" s="33"/>
      <c r="F204" s="164" t="s">
        <v>688</v>
      </c>
      <c r="G204" s="33"/>
      <c r="H204" s="33"/>
      <c r="I204" s="165"/>
      <c r="J204" s="33"/>
      <c r="K204" s="33"/>
      <c r="L204" s="34"/>
      <c r="M204" s="166"/>
      <c r="N204" s="167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147</v>
      </c>
      <c r="AU204" s="18" t="s">
        <v>83</v>
      </c>
    </row>
    <row r="205" spans="1:65" s="14" customFormat="1" x14ac:dyDescent="0.2">
      <c r="B205" s="175"/>
      <c r="D205" s="163" t="s">
        <v>149</v>
      </c>
      <c r="E205" s="176" t="s">
        <v>1</v>
      </c>
      <c r="F205" s="177" t="s">
        <v>689</v>
      </c>
      <c r="H205" s="178">
        <v>100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149</v>
      </c>
      <c r="AU205" s="176" t="s">
        <v>83</v>
      </c>
      <c r="AV205" s="14" t="s">
        <v>83</v>
      </c>
      <c r="AW205" s="14" t="s">
        <v>32</v>
      </c>
      <c r="AX205" s="14" t="s">
        <v>81</v>
      </c>
      <c r="AY205" s="176" t="s">
        <v>137</v>
      </c>
    </row>
    <row r="206" spans="1:65" s="2" customFormat="1" ht="37.9" customHeight="1" x14ac:dyDescent="0.2">
      <c r="A206" s="33"/>
      <c r="B206" s="149"/>
      <c r="C206" s="150" t="s">
        <v>291</v>
      </c>
      <c r="D206" s="150" t="s">
        <v>140</v>
      </c>
      <c r="E206" s="151" t="s">
        <v>690</v>
      </c>
      <c r="F206" s="152" t="s">
        <v>691</v>
      </c>
      <c r="G206" s="153" t="s">
        <v>381</v>
      </c>
      <c r="H206" s="154">
        <v>6</v>
      </c>
      <c r="I206" s="155"/>
      <c r="J206" s="156">
        <f>ROUND(I206*H206,2)</f>
        <v>0</v>
      </c>
      <c r="K206" s="152" t="s">
        <v>144</v>
      </c>
      <c r="L206" s="34"/>
      <c r="M206" s="157" t="s">
        <v>1</v>
      </c>
      <c r="N206" s="158" t="s">
        <v>40</v>
      </c>
      <c r="O206" s="59"/>
      <c r="P206" s="159">
        <f>O206*H206</f>
        <v>0</v>
      </c>
      <c r="Q206" s="159">
        <v>1.6000000000000001E-4</v>
      </c>
      <c r="R206" s="159">
        <f>Q206*H206</f>
        <v>9.6000000000000013E-4</v>
      </c>
      <c r="S206" s="159">
        <v>0</v>
      </c>
      <c r="T206" s="16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1" t="s">
        <v>257</v>
      </c>
      <c r="AT206" s="161" t="s">
        <v>140</v>
      </c>
      <c r="AU206" s="161" t="s">
        <v>83</v>
      </c>
      <c r="AY206" s="18" t="s">
        <v>137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8" t="s">
        <v>81</v>
      </c>
      <c r="BK206" s="162">
        <f>ROUND(I206*H206,2)</f>
        <v>0</v>
      </c>
      <c r="BL206" s="18" t="s">
        <v>257</v>
      </c>
      <c r="BM206" s="161" t="s">
        <v>692</v>
      </c>
    </row>
    <row r="207" spans="1:65" s="2" customFormat="1" ht="29.25" x14ac:dyDescent="0.2">
      <c r="A207" s="33"/>
      <c r="B207" s="34"/>
      <c r="C207" s="33"/>
      <c r="D207" s="163" t="s">
        <v>147</v>
      </c>
      <c r="E207" s="33"/>
      <c r="F207" s="164" t="s">
        <v>693</v>
      </c>
      <c r="G207" s="33"/>
      <c r="H207" s="33"/>
      <c r="I207" s="165"/>
      <c r="J207" s="33"/>
      <c r="K207" s="33"/>
      <c r="L207" s="34"/>
      <c r="M207" s="166"/>
      <c r="N207" s="167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147</v>
      </c>
      <c r="AU207" s="18" t="s">
        <v>83</v>
      </c>
    </row>
    <row r="208" spans="1:65" s="2" customFormat="1" ht="19.5" x14ac:dyDescent="0.2">
      <c r="A208" s="33"/>
      <c r="B208" s="34"/>
      <c r="C208" s="33"/>
      <c r="D208" s="163" t="s">
        <v>448</v>
      </c>
      <c r="E208" s="33"/>
      <c r="F208" s="210" t="s">
        <v>634</v>
      </c>
      <c r="G208" s="33"/>
      <c r="H208" s="33"/>
      <c r="I208" s="165"/>
      <c r="J208" s="33"/>
      <c r="K208" s="33"/>
      <c r="L208" s="34"/>
      <c r="M208" s="166"/>
      <c r="N208" s="167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448</v>
      </c>
      <c r="AU208" s="18" t="s">
        <v>83</v>
      </c>
    </row>
    <row r="209" spans="1:65" s="14" customFormat="1" x14ac:dyDescent="0.2">
      <c r="B209" s="175"/>
      <c r="D209" s="163" t="s">
        <v>149</v>
      </c>
      <c r="E209" s="176" t="s">
        <v>1</v>
      </c>
      <c r="F209" s="177" t="s">
        <v>152</v>
      </c>
      <c r="H209" s="178">
        <v>6</v>
      </c>
      <c r="I209" s="179"/>
      <c r="L209" s="175"/>
      <c r="M209" s="180"/>
      <c r="N209" s="181"/>
      <c r="O209" s="181"/>
      <c r="P209" s="181"/>
      <c r="Q209" s="181"/>
      <c r="R209" s="181"/>
      <c r="S209" s="181"/>
      <c r="T209" s="182"/>
      <c r="AT209" s="176" t="s">
        <v>149</v>
      </c>
      <c r="AU209" s="176" t="s">
        <v>83</v>
      </c>
      <c r="AV209" s="14" t="s">
        <v>83</v>
      </c>
      <c r="AW209" s="14" t="s">
        <v>32</v>
      </c>
      <c r="AX209" s="14" t="s">
        <v>81</v>
      </c>
      <c r="AY209" s="176" t="s">
        <v>137</v>
      </c>
    </row>
    <row r="210" spans="1:65" s="2" customFormat="1" ht="37.9" customHeight="1" x14ac:dyDescent="0.2">
      <c r="A210" s="33"/>
      <c r="B210" s="149"/>
      <c r="C210" s="150" t="s">
        <v>7</v>
      </c>
      <c r="D210" s="150" t="s">
        <v>140</v>
      </c>
      <c r="E210" s="151" t="s">
        <v>694</v>
      </c>
      <c r="F210" s="152" t="s">
        <v>695</v>
      </c>
      <c r="G210" s="153" t="s">
        <v>381</v>
      </c>
      <c r="H210" s="154">
        <v>15</v>
      </c>
      <c r="I210" s="155"/>
      <c r="J210" s="156">
        <f>ROUND(I210*H210,2)</f>
        <v>0</v>
      </c>
      <c r="K210" s="152" t="s">
        <v>144</v>
      </c>
      <c r="L210" s="34"/>
      <c r="M210" s="157" t="s">
        <v>1</v>
      </c>
      <c r="N210" s="158" t="s">
        <v>40</v>
      </c>
      <c r="O210" s="59"/>
      <c r="P210" s="159">
        <f>O210*H210</f>
        <v>0</v>
      </c>
      <c r="Q210" s="159">
        <v>1.9000000000000001E-4</v>
      </c>
      <c r="R210" s="159">
        <f>Q210*H210</f>
        <v>2.8500000000000001E-3</v>
      </c>
      <c r="S210" s="159">
        <v>0</v>
      </c>
      <c r="T210" s="16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1" t="s">
        <v>257</v>
      </c>
      <c r="AT210" s="161" t="s">
        <v>140</v>
      </c>
      <c r="AU210" s="161" t="s">
        <v>83</v>
      </c>
      <c r="AY210" s="18" t="s">
        <v>137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8" t="s">
        <v>81</v>
      </c>
      <c r="BK210" s="162">
        <f>ROUND(I210*H210,2)</f>
        <v>0</v>
      </c>
      <c r="BL210" s="18" t="s">
        <v>257</v>
      </c>
      <c r="BM210" s="161" t="s">
        <v>696</v>
      </c>
    </row>
    <row r="211" spans="1:65" s="2" customFormat="1" ht="29.25" x14ac:dyDescent="0.2">
      <c r="A211" s="33"/>
      <c r="B211" s="34"/>
      <c r="C211" s="33"/>
      <c r="D211" s="163" t="s">
        <v>147</v>
      </c>
      <c r="E211" s="33"/>
      <c r="F211" s="164" t="s">
        <v>697</v>
      </c>
      <c r="G211" s="33"/>
      <c r="H211" s="33"/>
      <c r="I211" s="165"/>
      <c r="J211" s="33"/>
      <c r="K211" s="33"/>
      <c r="L211" s="34"/>
      <c r="M211" s="166"/>
      <c r="N211" s="167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147</v>
      </c>
      <c r="AU211" s="18" t="s">
        <v>83</v>
      </c>
    </row>
    <row r="212" spans="1:65" s="2" customFormat="1" ht="19.5" x14ac:dyDescent="0.2">
      <c r="A212" s="33"/>
      <c r="B212" s="34"/>
      <c r="C212" s="33"/>
      <c r="D212" s="163" t="s">
        <v>448</v>
      </c>
      <c r="E212" s="33"/>
      <c r="F212" s="210" t="s">
        <v>634</v>
      </c>
      <c r="G212" s="33"/>
      <c r="H212" s="33"/>
      <c r="I212" s="165"/>
      <c r="J212" s="33"/>
      <c r="K212" s="33"/>
      <c r="L212" s="34"/>
      <c r="M212" s="166"/>
      <c r="N212" s="167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448</v>
      </c>
      <c r="AU212" s="18" t="s">
        <v>83</v>
      </c>
    </row>
    <row r="213" spans="1:65" s="14" customFormat="1" x14ac:dyDescent="0.2">
      <c r="B213" s="175"/>
      <c r="D213" s="163" t="s">
        <v>149</v>
      </c>
      <c r="E213" s="176" t="s">
        <v>1</v>
      </c>
      <c r="F213" s="177" t="s">
        <v>8</v>
      </c>
      <c r="H213" s="178">
        <v>15</v>
      </c>
      <c r="I213" s="179"/>
      <c r="L213" s="175"/>
      <c r="M213" s="180"/>
      <c r="N213" s="181"/>
      <c r="O213" s="181"/>
      <c r="P213" s="181"/>
      <c r="Q213" s="181"/>
      <c r="R213" s="181"/>
      <c r="S213" s="181"/>
      <c r="T213" s="182"/>
      <c r="AT213" s="176" t="s">
        <v>149</v>
      </c>
      <c r="AU213" s="176" t="s">
        <v>83</v>
      </c>
      <c r="AV213" s="14" t="s">
        <v>83</v>
      </c>
      <c r="AW213" s="14" t="s">
        <v>32</v>
      </c>
      <c r="AX213" s="14" t="s">
        <v>81</v>
      </c>
      <c r="AY213" s="176" t="s">
        <v>137</v>
      </c>
    </row>
    <row r="214" spans="1:65" s="2" customFormat="1" ht="37.9" customHeight="1" x14ac:dyDescent="0.2">
      <c r="A214" s="33"/>
      <c r="B214" s="149"/>
      <c r="C214" s="150" t="s">
        <v>302</v>
      </c>
      <c r="D214" s="150" t="s">
        <v>140</v>
      </c>
      <c r="E214" s="151" t="s">
        <v>698</v>
      </c>
      <c r="F214" s="152" t="s">
        <v>699</v>
      </c>
      <c r="G214" s="153" t="s">
        <v>381</v>
      </c>
      <c r="H214" s="154">
        <v>9</v>
      </c>
      <c r="I214" s="155"/>
      <c r="J214" s="156">
        <f>ROUND(I214*H214,2)</f>
        <v>0</v>
      </c>
      <c r="K214" s="152" t="s">
        <v>144</v>
      </c>
      <c r="L214" s="34"/>
      <c r="M214" s="157" t="s">
        <v>1</v>
      </c>
      <c r="N214" s="158" t="s">
        <v>40</v>
      </c>
      <c r="O214" s="59"/>
      <c r="P214" s="159">
        <f>O214*H214</f>
        <v>0</v>
      </c>
      <c r="Q214" s="159">
        <v>2.4000000000000001E-4</v>
      </c>
      <c r="R214" s="159">
        <f>Q214*H214</f>
        <v>2.16E-3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257</v>
      </c>
      <c r="AT214" s="161" t="s">
        <v>140</v>
      </c>
      <c r="AU214" s="161" t="s">
        <v>83</v>
      </c>
      <c r="AY214" s="18" t="s">
        <v>137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81</v>
      </c>
      <c r="BK214" s="162">
        <f>ROUND(I214*H214,2)</f>
        <v>0</v>
      </c>
      <c r="BL214" s="18" t="s">
        <v>257</v>
      </c>
      <c r="BM214" s="161" t="s">
        <v>700</v>
      </c>
    </row>
    <row r="215" spans="1:65" s="2" customFormat="1" ht="29.25" x14ac:dyDescent="0.2">
      <c r="A215" s="33"/>
      <c r="B215" s="34"/>
      <c r="C215" s="33"/>
      <c r="D215" s="163" t="s">
        <v>147</v>
      </c>
      <c r="E215" s="33"/>
      <c r="F215" s="164" t="s">
        <v>701</v>
      </c>
      <c r="G215" s="33"/>
      <c r="H215" s="33"/>
      <c r="I215" s="165"/>
      <c r="J215" s="33"/>
      <c r="K215" s="33"/>
      <c r="L215" s="34"/>
      <c r="M215" s="166"/>
      <c r="N215" s="167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147</v>
      </c>
      <c r="AU215" s="18" t="s">
        <v>83</v>
      </c>
    </row>
    <row r="216" spans="1:65" s="2" customFormat="1" ht="19.5" x14ac:dyDescent="0.2">
      <c r="A216" s="33"/>
      <c r="B216" s="34"/>
      <c r="C216" s="33"/>
      <c r="D216" s="163" t="s">
        <v>448</v>
      </c>
      <c r="E216" s="33"/>
      <c r="F216" s="210" t="s">
        <v>634</v>
      </c>
      <c r="G216" s="33"/>
      <c r="H216" s="33"/>
      <c r="I216" s="165"/>
      <c r="J216" s="33"/>
      <c r="K216" s="33"/>
      <c r="L216" s="34"/>
      <c r="M216" s="166"/>
      <c r="N216" s="167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448</v>
      </c>
      <c r="AU216" s="18" t="s">
        <v>83</v>
      </c>
    </row>
    <row r="217" spans="1:65" s="14" customFormat="1" x14ac:dyDescent="0.2">
      <c r="B217" s="175"/>
      <c r="D217" s="163" t="s">
        <v>149</v>
      </c>
      <c r="E217" s="176" t="s">
        <v>1</v>
      </c>
      <c r="F217" s="177" t="s">
        <v>208</v>
      </c>
      <c r="H217" s="178">
        <v>9</v>
      </c>
      <c r="I217" s="179"/>
      <c r="L217" s="175"/>
      <c r="M217" s="180"/>
      <c r="N217" s="181"/>
      <c r="O217" s="181"/>
      <c r="P217" s="181"/>
      <c r="Q217" s="181"/>
      <c r="R217" s="181"/>
      <c r="S217" s="181"/>
      <c r="T217" s="182"/>
      <c r="AT217" s="176" t="s">
        <v>149</v>
      </c>
      <c r="AU217" s="176" t="s">
        <v>83</v>
      </c>
      <c r="AV217" s="14" t="s">
        <v>83</v>
      </c>
      <c r="AW217" s="14" t="s">
        <v>32</v>
      </c>
      <c r="AX217" s="14" t="s">
        <v>81</v>
      </c>
      <c r="AY217" s="176" t="s">
        <v>137</v>
      </c>
    </row>
    <row r="218" spans="1:65" s="2" customFormat="1" ht="37.9" customHeight="1" x14ac:dyDescent="0.2">
      <c r="A218" s="33"/>
      <c r="B218" s="149"/>
      <c r="C218" s="150" t="s">
        <v>307</v>
      </c>
      <c r="D218" s="150" t="s">
        <v>140</v>
      </c>
      <c r="E218" s="151" t="s">
        <v>702</v>
      </c>
      <c r="F218" s="152" t="s">
        <v>703</v>
      </c>
      <c r="G218" s="153" t="s">
        <v>381</v>
      </c>
      <c r="H218" s="154">
        <v>70</v>
      </c>
      <c r="I218" s="155"/>
      <c r="J218" s="156">
        <f>ROUND(I218*H218,2)</f>
        <v>0</v>
      </c>
      <c r="K218" s="152" t="s">
        <v>144</v>
      </c>
      <c r="L218" s="34"/>
      <c r="M218" s="157" t="s">
        <v>1</v>
      </c>
      <c r="N218" s="158" t="s">
        <v>40</v>
      </c>
      <c r="O218" s="59"/>
      <c r="P218" s="159">
        <f>O218*H218</f>
        <v>0</v>
      </c>
      <c r="Q218" s="159">
        <v>4.4000000000000002E-4</v>
      </c>
      <c r="R218" s="159">
        <f>Q218*H218</f>
        <v>3.0800000000000001E-2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257</v>
      </c>
      <c r="AT218" s="161" t="s">
        <v>140</v>
      </c>
      <c r="AU218" s="161" t="s">
        <v>83</v>
      </c>
      <c r="AY218" s="18" t="s">
        <v>137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81</v>
      </c>
      <c r="BK218" s="162">
        <f>ROUND(I218*H218,2)</f>
        <v>0</v>
      </c>
      <c r="BL218" s="18" t="s">
        <v>257</v>
      </c>
      <c r="BM218" s="161" t="s">
        <v>704</v>
      </c>
    </row>
    <row r="219" spans="1:65" s="2" customFormat="1" ht="29.25" x14ac:dyDescent="0.2">
      <c r="A219" s="33"/>
      <c r="B219" s="34"/>
      <c r="C219" s="33"/>
      <c r="D219" s="163" t="s">
        <v>147</v>
      </c>
      <c r="E219" s="33"/>
      <c r="F219" s="164" t="s">
        <v>705</v>
      </c>
      <c r="G219" s="33"/>
      <c r="H219" s="33"/>
      <c r="I219" s="165"/>
      <c r="J219" s="33"/>
      <c r="K219" s="33"/>
      <c r="L219" s="34"/>
      <c r="M219" s="166"/>
      <c r="N219" s="167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147</v>
      </c>
      <c r="AU219" s="18" t="s">
        <v>83</v>
      </c>
    </row>
    <row r="220" spans="1:65" s="2" customFormat="1" ht="19.5" x14ac:dyDescent="0.2">
      <c r="A220" s="33"/>
      <c r="B220" s="34"/>
      <c r="C220" s="33"/>
      <c r="D220" s="163" t="s">
        <v>448</v>
      </c>
      <c r="E220" s="33"/>
      <c r="F220" s="210" t="s">
        <v>634</v>
      </c>
      <c r="G220" s="33"/>
      <c r="H220" s="33"/>
      <c r="I220" s="165"/>
      <c r="J220" s="33"/>
      <c r="K220" s="33"/>
      <c r="L220" s="34"/>
      <c r="M220" s="166"/>
      <c r="N220" s="167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448</v>
      </c>
      <c r="AU220" s="18" t="s">
        <v>83</v>
      </c>
    </row>
    <row r="221" spans="1:65" s="14" customFormat="1" x14ac:dyDescent="0.2">
      <c r="B221" s="175"/>
      <c r="D221" s="163" t="s">
        <v>149</v>
      </c>
      <c r="E221" s="176" t="s">
        <v>1</v>
      </c>
      <c r="F221" s="177" t="s">
        <v>590</v>
      </c>
      <c r="H221" s="178">
        <v>70</v>
      </c>
      <c r="I221" s="179"/>
      <c r="L221" s="175"/>
      <c r="M221" s="180"/>
      <c r="N221" s="181"/>
      <c r="O221" s="181"/>
      <c r="P221" s="181"/>
      <c r="Q221" s="181"/>
      <c r="R221" s="181"/>
      <c r="S221" s="181"/>
      <c r="T221" s="182"/>
      <c r="AT221" s="176" t="s">
        <v>149</v>
      </c>
      <c r="AU221" s="176" t="s">
        <v>83</v>
      </c>
      <c r="AV221" s="14" t="s">
        <v>83</v>
      </c>
      <c r="AW221" s="14" t="s">
        <v>32</v>
      </c>
      <c r="AX221" s="14" t="s">
        <v>81</v>
      </c>
      <c r="AY221" s="176" t="s">
        <v>137</v>
      </c>
    </row>
    <row r="222" spans="1:65" s="2" customFormat="1" ht="24.2" customHeight="1" x14ac:dyDescent="0.2">
      <c r="A222" s="33"/>
      <c r="B222" s="149"/>
      <c r="C222" s="150" t="s">
        <v>314</v>
      </c>
      <c r="D222" s="150" t="s">
        <v>140</v>
      </c>
      <c r="E222" s="151" t="s">
        <v>706</v>
      </c>
      <c r="F222" s="152" t="s">
        <v>707</v>
      </c>
      <c r="G222" s="153" t="s">
        <v>294</v>
      </c>
      <c r="H222" s="154">
        <v>0.13400000000000001</v>
      </c>
      <c r="I222" s="155"/>
      <c r="J222" s="156">
        <f>ROUND(I222*H222,2)</f>
        <v>0</v>
      </c>
      <c r="K222" s="152" t="s">
        <v>144</v>
      </c>
      <c r="L222" s="34"/>
      <c r="M222" s="157" t="s">
        <v>1</v>
      </c>
      <c r="N222" s="158" t="s">
        <v>40</v>
      </c>
      <c r="O222" s="59"/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1" t="s">
        <v>257</v>
      </c>
      <c r="AT222" s="161" t="s">
        <v>140</v>
      </c>
      <c r="AU222" s="161" t="s">
        <v>83</v>
      </c>
      <c r="AY222" s="18" t="s">
        <v>137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8" t="s">
        <v>81</v>
      </c>
      <c r="BK222" s="162">
        <f>ROUND(I222*H222,2)</f>
        <v>0</v>
      </c>
      <c r="BL222" s="18" t="s">
        <v>257</v>
      </c>
      <c r="BM222" s="161" t="s">
        <v>708</v>
      </c>
    </row>
    <row r="223" spans="1:65" s="2" customFormat="1" ht="29.25" x14ac:dyDescent="0.2">
      <c r="A223" s="33"/>
      <c r="B223" s="34"/>
      <c r="C223" s="33"/>
      <c r="D223" s="163" t="s">
        <v>147</v>
      </c>
      <c r="E223" s="33"/>
      <c r="F223" s="164" t="s">
        <v>709</v>
      </c>
      <c r="G223" s="33"/>
      <c r="H223" s="33"/>
      <c r="I223" s="165"/>
      <c r="J223" s="33"/>
      <c r="K223" s="33"/>
      <c r="L223" s="34"/>
      <c r="M223" s="166"/>
      <c r="N223" s="167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147</v>
      </c>
      <c r="AU223" s="18" t="s">
        <v>83</v>
      </c>
    </row>
    <row r="224" spans="1:65" s="12" customFormat="1" ht="22.9" customHeight="1" x14ac:dyDescent="0.2">
      <c r="B224" s="136"/>
      <c r="D224" s="137" t="s">
        <v>74</v>
      </c>
      <c r="E224" s="147" t="s">
        <v>710</v>
      </c>
      <c r="F224" s="147" t="s">
        <v>711</v>
      </c>
      <c r="I224" s="139"/>
      <c r="J224" s="148">
        <f>BK224</f>
        <v>0</v>
      </c>
      <c r="L224" s="136"/>
      <c r="M224" s="141"/>
      <c r="N224" s="142"/>
      <c r="O224" s="142"/>
      <c r="P224" s="143">
        <f>SUM(P225:P266)</f>
        <v>0</v>
      </c>
      <c r="Q224" s="142"/>
      <c r="R224" s="143">
        <f>SUM(R225:R266)</f>
        <v>0.13763999999999998</v>
      </c>
      <c r="S224" s="142"/>
      <c r="T224" s="144">
        <f>SUM(T225:T266)</f>
        <v>0</v>
      </c>
      <c r="AR224" s="137" t="s">
        <v>83</v>
      </c>
      <c r="AT224" s="145" t="s">
        <v>74</v>
      </c>
      <c r="AU224" s="145" t="s">
        <v>81</v>
      </c>
      <c r="AY224" s="137" t="s">
        <v>137</v>
      </c>
      <c r="BK224" s="146">
        <f>SUM(BK225:BK266)</f>
        <v>0</v>
      </c>
    </row>
    <row r="225" spans="1:65" s="2" customFormat="1" ht="37.9" customHeight="1" x14ac:dyDescent="0.2">
      <c r="A225" s="33"/>
      <c r="B225" s="149"/>
      <c r="C225" s="150" t="s">
        <v>323</v>
      </c>
      <c r="D225" s="150" t="s">
        <v>140</v>
      </c>
      <c r="E225" s="151" t="s">
        <v>712</v>
      </c>
      <c r="F225" s="152" t="s">
        <v>713</v>
      </c>
      <c r="G225" s="153" t="s">
        <v>381</v>
      </c>
      <c r="H225" s="154">
        <v>135</v>
      </c>
      <c r="I225" s="155"/>
      <c r="J225" s="156">
        <f>ROUND(I225*H225,2)</f>
        <v>0</v>
      </c>
      <c r="K225" s="152" t="s">
        <v>1</v>
      </c>
      <c r="L225" s="34"/>
      <c r="M225" s="157" t="s">
        <v>1</v>
      </c>
      <c r="N225" s="158" t="s">
        <v>40</v>
      </c>
      <c r="O225" s="59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257</v>
      </c>
      <c r="AT225" s="161" t="s">
        <v>140</v>
      </c>
      <c r="AU225" s="161" t="s">
        <v>83</v>
      </c>
      <c r="AY225" s="18" t="s">
        <v>137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81</v>
      </c>
      <c r="BK225" s="162">
        <f>ROUND(I225*H225,2)</f>
        <v>0</v>
      </c>
      <c r="BL225" s="18" t="s">
        <v>257</v>
      </c>
      <c r="BM225" s="161" t="s">
        <v>714</v>
      </c>
    </row>
    <row r="226" spans="1:65" s="2" customFormat="1" ht="29.25" x14ac:dyDescent="0.2">
      <c r="A226" s="33"/>
      <c r="B226" s="34"/>
      <c r="C226" s="33"/>
      <c r="D226" s="163" t="s">
        <v>147</v>
      </c>
      <c r="E226" s="33"/>
      <c r="F226" s="164" t="s">
        <v>713</v>
      </c>
      <c r="G226" s="33"/>
      <c r="H226" s="33"/>
      <c r="I226" s="165"/>
      <c r="J226" s="33"/>
      <c r="K226" s="33"/>
      <c r="L226" s="34"/>
      <c r="M226" s="166"/>
      <c r="N226" s="167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147</v>
      </c>
      <c r="AU226" s="18" t="s">
        <v>83</v>
      </c>
    </row>
    <row r="227" spans="1:65" s="2" customFormat="1" ht="19.5" x14ac:dyDescent="0.2">
      <c r="A227" s="33"/>
      <c r="B227" s="34"/>
      <c r="C227" s="33"/>
      <c r="D227" s="163" t="s">
        <v>448</v>
      </c>
      <c r="E227" s="33"/>
      <c r="F227" s="210" t="s">
        <v>634</v>
      </c>
      <c r="G227" s="33"/>
      <c r="H227" s="33"/>
      <c r="I227" s="165"/>
      <c r="J227" s="33"/>
      <c r="K227" s="33"/>
      <c r="L227" s="34"/>
      <c r="M227" s="166"/>
      <c r="N227" s="167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448</v>
      </c>
      <c r="AU227" s="18" t="s">
        <v>83</v>
      </c>
    </row>
    <row r="228" spans="1:65" s="14" customFormat="1" x14ac:dyDescent="0.2">
      <c r="B228" s="175"/>
      <c r="D228" s="163" t="s">
        <v>149</v>
      </c>
      <c r="E228" s="176" t="s">
        <v>1</v>
      </c>
      <c r="F228" s="177" t="s">
        <v>635</v>
      </c>
      <c r="H228" s="178">
        <v>135</v>
      </c>
      <c r="I228" s="179"/>
      <c r="L228" s="175"/>
      <c r="M228" s="180"/>
      <c r="N228" s="181"/>
      <c r="O228" s="181"/>
      <c r="P228" s="181"/>
      <c r="Q228" s="181"/>
      <c r="R228" s="181"/>
      <c r="S228" s="181"/>
      <c r="T228" s="182"/>
      <c r="AT228" s="176" t="s">
        <v>149</v>
      </c>
      <c r="AU228" s="176" t="s">
        <v>83</v>
      </c>
      <c r="AV228" s="14" t="s">
        <v>83</v>
      </c>
      <c r="AW228" s="14" t="s">
        <v>32</v>
      </c>
      <c r="AX228" s="14" t="s">
        <v>81</v>
      </c>
      <c r="AY228" s="176" t="s">
        <v>137</v>
      </c>
    </row>
    <row r="229" spans="1:65" s="2" customFormat="1" ht="24.2" customHeight="1" x14ac:dyDescent="0.2">
      <c r="A229" s="33"/>
      <c r="B229" s="149"/>
      <c r="C229" s="150" t="s">
        <v>333</v>
      </c>
      <c r="D229" s="150" t="s">
        <v>140</v>
      </c>
      <c r="E229" s="151" t="s">
        <v>715</v>
      </c>
      <c r="F229" s="152" t="s">
        <v>716</v>
      </c>
      <c r="G229" s="153" t="s">
        <v>609</v>
      </c>
      <c r="H229" s="154">
        <v>8</v>
      </c>
      <c r="I229" s="155"/>
      <c r="J229" s="156">
        <f>ROUND(I229*H229,2)</f>
        <v>0</v>
      </c>
      <c r="K229" s="152" t="s">
        <v>1</v>
      </c>
      <c r="L229" s="34"/>
      <c r="M229" s="157" t="s">
        <v>1</v>
      </c>
      <c r="N229" s="158" t="s">
        <v>40</v>
      </c>
      <c r="O229" s="59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1" t="s">
        <v>257</v>
      </c>
      <c r="AT229" s="161" t="s">
        <v>140</v>
      </c>
      <c r="AU229" s="161" t="s">
        <v>83</v>
      </c>
      <c r="AY229" s="18" t="s">
        <v>137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8" t="s">
        <v>81</v>
      </c>
      <c r="BK229" s="162">
        <f>ROUND(I229*H229,2)</f>
        <v>0</v>
      </c>
      <c r="BL229" s="18" t="s">
        <v>257</v>
      </c>
      <c r="BM229" s="161" t="s">
        <v>717</v>
      </c>
    </row>
    <row r="230" spans="1:65" s="2" customFormat="1" x14ac:dyDescent="0.2">
      <c r="A230" s="33"/>
      <c r="B230" s="34"/>
      <c r="C230" s="33"/>
      <c r="D230" s="163" t="s">
        <v>147</v>
      </c>
      <c r="E230" s="33"/>
      <c r="F230" s="164" t="s">
        <v>716</v>
      </c>
      <c r="G230" s="33"/>
      <c r="H230" s="33"/>
      <c r="I230" s="165"/>
      <c r="J230" s="33"/>
      <c r="K230" s="33"/>
      <c r="L230" s="34"/>
      <c r="M230" s="166"/>
      <c r="N230" s="167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147</v>
      </c>
      <c r="AU230" s="18" t="s">
        <v>83</v>
      </c>
    </row>
    <row r="231" spans="1:65" s="2" customFormat="1" ht="19.5" x14ac:dyDescent="0.2">
      <c r="A231" s="33"/>
      <c r="B231" s="34"/>
      <c r="C231" s="33"/>
      <c r="D231" s="163" t="s">
        <v>448</v>
      </c>
      <c r="E231" s="33"/>
      <c r="F231" s="210" t="s">
        <v>634</v>
      </c>
      <c r="G231" s="33"/>
      <c r="H231" s="33"/>
      <c r="I231" s="165"/>
      <c r="J231" s="33"/>
      <c r="K231" s="33"/>
      <c r="L231" s="34"/>
      <c r="M231" s="166"/>
      <c r="N231" s="167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448</v>
      </c>
      <c r="AU231" s="18" t="s">
        <v>83</v>
      </c>
    </row>
    <row r="232" spans="1:65" s="14" customFormat="1" x14ac:dyDescent="0.2">
      <c r="B232" s="175"/>
      <c r="D232" s="163" t="s">
        <v>149</v>
      </c>
      <c r="E232" s="176" t="s">
        <v>1</v>
      </c>
      <c r="F232" s="177" t="s">
        <v>200</v>
      </c>
      <c r="H232" s="178">
        <v>8</v>
      </c>
      <c r="I232" s="179"/>
      <c r="L232" s="175"/>
      <c r="M232" s="180"/>
      <c r="N232" s="181"/>
      <c r="O232" s="181"/>
      <c r="P232" s="181"/>
      <c r="Q232" s="181"/>
      <c r="R232" s="181"/>
      <c r="S232" s="181"/>
      <c r="T232" s="182"/>
      <c r="AT232" s="176" t="s">
        <v>149</v>
      </c>
      <c r="AU232" s="176" t="s">
        <v>83</v>
      </c>
      <c r="AV232" s="14" t="s">
        <v>83</v>
      </c>
      <c r="AW232" s="14" t="s">
        <v>32</v>
      </c>
      <c r="AX232" s="14" t="s">
        <v>81</v>
      </c>
      <c r="AY232" s="176" t="s">
        <v>137</v>
      </c>
    </row>
    <row r="233" spans="1:65" s="2" customFormat="1" ht="24.2" customHeight="1" x14ac:dyDescent="0.2">
      <c r="A233" s="33"/>
      <c r="B233" s="149"/>
      <c r="C233" s="150" t="s">
        <v>338</v>
      </c>
      <c r="D233" s="150" t="s">
        <v>140</v>
      </c>
      <c r="E233" s="151" t="s">
        <v>718</v>
      </c>
      <c r="F233" s="152" t="s">
        <v>719</v>
      </c>
      <c r="G233" s="153" t="s">
        <v>237</v>
      </c>
      <c r="H233" s="154">
        <v>1</v>
      </c>
      <c r="I233" s="155"/>
      <c r="J233" s="156">
        <f>ROUND(I233*H233,2)</f>
        <v>0</v>
      </c>
      <c r="K233" s="152" t="s">
        <v>1</v>
      </c>
      <c r="L233" s="34"/>
      <c r="M233" s="157" t="s">
        <v>1</v>
      </c>
      <c r="N233" s="158" t="s">
        <v>40</v>
      </c>
      <c r="O233" s="59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1" t="s">
        <v>257</v>
      </c>
      <c r="AT233" s="161" t="s">
        <v>140</v>
      </c>
      <c r="AU233" s="161" t="s">
        <v>83</v>
      </c>
      <c r="AY233" s="18" t="s">
        <v>137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8" t="s">
        <v>81</v>
      </c>
      <c r="BK233" s="162">
        <f>ROUND(I233*H233,2)</f>
        <v>0</v>
      </c>
      <c r="BL233" s="18" t="s">
        <v>257</v>
      </c>
      <c r="BM233" s="161" t="s">
        <v>720</v>
      </c>
    </row>
    <row r="234" spans="1:65" s="2" customFormat="1" x14ac:dyDescent="0.2">
      <c r="A234" s="33"/>
      <c r="B234" s="34"/>
      <c r="C234" s="33"/>
      <c r="D234" s="163" t="s">
        <v>147</v>
      </c>
      <c r="E234" s="33"/>
      <c r="F234" s="164" t="s">
        <v>719</v>
      </c>
      <c r="G234" s="33"/>
      <c r="H234" s="33"/>
      <c r="I234" s="165"/>
      <c r="J234" s="33"/>
      <c r="K234" s="33"/>
      <c r="L234" s="34"/>
      <c r="M234" s="166"/>
      <c r="N234" s="167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147</v>
      </c>
      <c r="AU234" s="18" t="s">
        <v>83</v>
      </c>
    </row>
    <row r="235" spans="1:65" s="2" customFormat="1" ht="19.5" x14ac:dyDescent="0.2">
      <c r="A235" s="33"/>
      <c r="B235" s="34"/>
      <c r="C235" s="33"/>
      <c r="D235" s="163" t="s">
        <v>448</v>
      </c>
      <c r="E235" s="33"/>
      <c r="F235" s="210" t="s">
        <v>634</v>
      </c>
      <c r="G235" s="33"/>
      <c r="H235" s="33"/>
      <c r="I235" s="165"/>
      <c r="J235" s="33"/>
      <c r="K235" s="33"/>
      <c r="L235" s="34"/>
      <c r="M235" s="166"/>
      <c r="N235" s="167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448</v>
      </c>
      <c r="AU235" s="18" t="s">
        <v>83</v>
      </c>
    </row>
    <row r="236" spans="1:65" s="14" customFormat="1" x14ac:dyDescent="0.2">
      <c r="B236" s="175"/>
      <c r="D236" s="163" t="s">
        <v>149</v>
      </c>
      <c r="E236" s="176" t="s">
        <v>1</v>
      </c>
      <c r="F236" s="177" t="s">
        <v>81</v>
      </c>
      <c r="H236" s="178">
        <v>1</v>
      </c>
      <c r="I236" s="179"/>
      <c r="L236" s="175"/>
      <c r="M236" s="180"/>
      <c r="N236" s="181"/>
      <c r="O236" s="181"/>
      <c r="P236" s="181"/>
      <c r="Q236" s="181"/>
      <c r="R236" s="181"/>
      <c r="S236" s="181"/>
      <c r="T236" s="182"/>
      <c r="AT236" s="176" t="s">
        <v>149</v>
      </c>
      <c r="AU236" s="176" t="s">
        <v>83</v>
      </c>
      <c r="AV236" s="14" t="s">
        <v>83</v>
      </c>
      <c r="AW236" s="14" t="s">
        <v>32</v>
      </c>
      <c r="AX236" s="14" t="s">
        <v>81</v>
      </c>
      <c r="AY236" s="176" t="s">
        <v>137</v>
      </c>
    </row>
    <row r="237" spans="1:65" s="2" customFormat="1" ht="24.2" customHeight="1" x14ac:dyDescent="0.2">
      <c r="A237" s="33"/>
      <c r="B237" s="149"/>
      <c r="C237" s="150" t="s">
        <v>342</v>
      </c>
      <c r="D237" s="150" t="s">
        <v>140</v>
      </c>
      <c r="E237" s="151" t="s">
        <v>721</v>
      </c>
      <c r="F237" s="152" t="s">
        <v>722</v>
      </c>
      <c r="G237" s="153" t="s">
        <v>381</v>
      </c>
      <c r="H237" s="154">
        <v>15</v>
      </c>
      <c r="I237" s="155"/>
      <c r="J237" s="156">
        <f>ROUND(I237*H237,2)</f>
        <v>0</v>
      </c>
      <c r="K237" s="152" t="s">
        <v>144</v>
      </c>
      <c r="L237" s="34"/>
      <c r="M237" s="157" t="s">
        <v>1</v>
      </c>
      <c r="N237" s="158" t="s">
        <v>40</v>
      </c>
      <c r="O237" s="59"/>
      <c r="P237" s="159">
        <f>O237*H237</f>
        <v>0</v>
      </c>
      <c r="Q237" s="159">
        <v>4.0000000000000002E-4</v>
      </c>
      <c r="R237" s="159">
        <f>Q237*H237</f>
        <v>6.0000000000000001E-3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257</v>
      </c>
      <c r="AT237" s="161" t="s">
        <v>140</v>
      </c>
      <c r="AU237" s="161" t="s">
        <v>83</v>
      </c>
      <c r="AY237" s="18" t="s">
        <v>137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81</v>
      </c>
      <c r="BK237" s="162">
        <f>ROUND(I237*H237,2)</f>
        <v>0</v>
      </c>
      <c r="BL237" s="18" t="s">
        <v>257</v>
      </c>
      <c r="BM237" s="161" t="s">
        <v>723</v>
      </c>
    </row>
    <row r="238" spans="1:65" s="2" customFormat="1" ht="19.5" x14ac:dyDescent="0.2">
      <c r="A238" s="33"/>
      <c r="B238" s="34"/>
      <c r="C238" s="33"/>
      <c r="D238" s="163" t="s">
        <v>147</v>
      </c>
      <c r="E238" s="33"/>
      <c r="F238" s="164" t="s">
        <v>724</v>
      </c>
      <c r="G238" s="33"/>
      <c r="H238" s="33"/>
      <c r="I238" s="165"/>
      <c r="J238" s="33"/>
      <c r="K238" s="33"/>
      <c r="L238" s="34"/>
      <c r="M238" s="166"/>
      <c r="N238" s="167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147</v>
      </c>
      <c r="AU238" s="18" t="s">
        <v>83</v>
      </c>
    </row>
    <row r="239" spans="1:65" s="2" customFormat="1" ht="19.5" x14ac:dyDescent="0.2">
      <c r="A239" s="33"/>
      <c r="B239" s="34"/>
      <c r="C239" s="33"/>
      <c r="D239" s="163" t="s">
        <v>448</v>
      </c>
      <c r="E239" s="33"/>
      <c r="F239" s="210" t="s">
        <v>634</v>
      </c>
      <c r="G239" s="33"/>
      <c r="H239" s="33"/>
      <c r="I239" s="165"/>
      <c r="J239" s="33"/>
      <c r="K239" s="33"/>
      <c r="L239" s="34"/>
      <c r="M239" s="166"/>
      <c r="N239" s="167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448</v>
      </c>
      <c r="AU239" s="18" t="s">
        <v>83</v>
      </c>
    </row>
    <row r="240" spans="1:65" s="14" customFormat="1" x14ac:dyDescent="0.2">
      <c r="B240" s="175"/>
      <c r="D240" s="163" t="s">
        <v>149</v>
      </c>
      <c r="E240" s="176" t="s">
        <v>1</v>
      </c>
      <c r="F240" s="177" t="s">
        <v>8</v>
      </c>
      <c r="H240" s="178">
        <v>15</v>
      </c>
      <c r="I240" s="179"/>
      <c r="L240" s="175"/>
      <c r="M240" s="180"/>
      <c r="N240" s="181"/>
      <c r="O240" s="181"/>
      <c r="P240" s="181"/>
      <c r="Q240" s="181"/>
      <c r="R240" s="181"/>
      <c r="S240" s="181"/>
      <c r="T240" s="182"/>
      <c r="AT240" s="176" t="s">
        <v>149</v>
      </c>
      <c r="AU240" s="176" t="s">
        <v>83</v>
      </c>
      <c r="AV240" s="14" t="s">
        <v>83</v>
      </c>
      <c r="AW240" s="14" t="s">
        <v>32</v>
      </c>
      <c r="AX240" s="14" t="s">
        <v>81</v>
      </c>
      <c r="AY240" s="176" t="s">
        <v>137</v>
      </c>
    </row>
    <row r="241" spans="1:65" s="2" customFormat="1" ht="24.2" customHeight="1" x14ac:dyDescent="0.2">
      <c r="A241" s="33"/>
      <c r="B241" s="149"/>
      <c r="C241" s="150" t="s">
        <v>346</v>
      </c>
      <c r="D241" s="150" t="s">
        <v>140</v>
      </c>
      <c r="E241" s="151" t="s">
        <v>725</v>
      </c>
      <c r="F241" s="152" t="s">
        <v>726</v>
      </c>
      <c r="G241" s="153" t="s">
        <v>381</v>
      </c>
      <c r="H241" s="154">
        <v>90</v>
      </c>
      <c r="I241" s="155"/>
      <c r="J241" s="156">
        <f>ROUND(I241*H241,2)</f>
        <v>0</v>
      </c>
      <c r="K241" s="152" t="s">
        <v>144</v>
      </c>
      <c r="L241" s="34"/>
      <c r="M241" s="157" t="s">
        <v>1</v>
      </c>
      <c r="N241" s="158" t="s">
        <v>40</v>
      </c>
      <c r="O241" s="59"/>
      <c r="P241" s="159">
        <f>O241*H241</f>
        <v>0</v>
      </c>
      <c r="Q241" s="159">
        <v>6.6E-4</v>
      </c>
      <c r="R241" s="159">
        <f>Q241*H241</f>
        <v>5.9400000000000001E-2</v>
      </c>
      <c r="S241" s="159">
        <v>0</v>
      </c>
      <c r="T241" s="16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1" t="s">
        <v>257</v>
      </c>
      <c r="AT241" s="161" t="s">
        <v>140</v>
      </c>
      <c r="AU241" s="161" t="s">
        <v>83</v>
      </c>
      <c r="AY241" s="18" t="s">
        <v>137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8" t="s">
        <v>81</v>
      </c>
      <c r="BK241" s="162">
        <f>ROUND(I241*H241,2)</f>
        <v>0</v>
      </c>
      <c r="BL241" s="18" t="s">
        <v>257</v>
      </c>
      <c r="BM241" s="161" t="s">
        <v>727</v>
      </c>
    </row>
    <row r="242" spans="1:65" s="2" customFormat="1" ht="19.5" x14ac:dyDescent="0.2">
      <c r="A242" s="33"/>
      <c r="B242" s="34"/>
      <c r="C242" s="33"/>
      <c r="D242" s="163" t="s">
        <v>147</v>
      </c>
      <c r="E242" s="33"/>
      <c r="F242" s="164" t="s">
        <v>728</v>
      </c>
      <c r="G242" s="33"/>
      <c r="H242" s="33"/>
      <c r="I242" s="165"/>
      <c r="J242" s="33"/>
      <c r="K242" s="33"/>
      <c r="L242" s="34"/>
      <c r="M242" s="166"/>
      <c r="N242" s="167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147</v>
      </c>
      <c r="AU242" s="18" t="s">
        <v>83</v>
      </c>
    </row>
    <row r="243" spans="1:65" s="2" customFormat="1" ht="19.5" x14ac:dyDescent="0.2">
      <c r="A243" s="33"/>
      <c r="B243" s="34"/>
      <c r="C243" s="33"/>
      <c r="D243" s="163" t="s">
        <v>448</v>
      </c>
      <c r="E243" s="33"/>
      <c r="F243" s="210" t="s">
        <v>634</v>
      </c>
      <c r="G243" s="33"/>
      <c r="H243" s="33"/>
      <c r="I243" s="165"/>
      <c r="J243" s="33"/>
      <c r="K243" s="33"/>
      <c r="L243" s="34"/>
      <c r="M243" s="166"/>
      <c r="N243" s="167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448</v>
      </c>
      <c r="AU243" s="18" t="s">
        <v>83</v>
      </c>
    </row>
    <row r="244" spans="1:65" s="14" customFormat="1" x14ac:dyDescent="0.2">
      <c r="B244" s="175"/>
      <c r="D244" s="163" t="s">
        <v>149</v>
      </c>
      <c r="E244" s="176" t="s">
        <v>1</v>
      </c>
      <c r="F244" s="177" t="s">
        <v>729</v>
      </c>
      <c r="H244" s="178">
        <v>90</v>
      </c>
      <c r="I244" s="179"/>
      <c r="L244" s="175"/>
      <c r="M244" s="180"/>
      <c r="N244" s="181"/>
      <c r="O244" s="181"/>
      <c r="P244" s="181"/>
      <c r="Q244" s="181"/>
      <c r="R244" s="181"/>
      <c r="S244" s="181"/>
      <c r="T244" s="182"/>
      <c r="AT244" s="176" t="s">
        <v>149</v>
      </c>
      <c r="AU244" s="176" t="s">
        <v>83</v>
      </c>
      <c r="AV244" s="14" t="s">
        <v>83</v>
      </c>
      <c r="AW244" s="14" t="s">
        <v>32</v>
      </c>
      <c r="AX244" s="14" t="s">
        <v>81</v>
      </c>
      <c r="AY244" s="176" t="s">
        <v>137</v>
      </c>
    </row>
    <row r="245" spans="1:65" s="2" customFormat="1" ht="24.2" customHeight="1" x14ac:dyDescent="0.2">
      <c r="A245" s="33"/>
      <c r="B245" s="149"/>
      <c r="C245" s="150" t="s">
        <v>350</v>
      </c>
      <c r="D245" s="150" t="s">
        <v>140</v>
      </c>
      <c r="E245" s="151" t="s">
        <v>730</v>
      </c>
      <c r="F245" s="152" t="s">
        <v>731</v>
      </c>
      <c r="G245" s="153" t="s">
        <v>381</v>
      </c>
      <c r="H245" s="154">
        <v>30</v>
      </c>
      <c r="I245" s="155"/>
      <c r="J245" s="156">
        <f>ROUND(I245*H245,2)</f>
        <v>0</v>
      </c>
      <c r="K245" s="152" t="s">
        <v>144</v>
      </c>
      <c r="L245" s="34"/>
      <c r="M245" s="157" t="s">
        <v>1</v>
      </c>
      <c r="N245" s="158" t="s">
        <v>40</v>
      </c>
      <c r="O245" s="59"/>
      <c r="P245" s="159">
        <f>O245*H245</f>
        <v>0</v>
      </c>
      <c r="Q245" s="159">
        <v>9.1E-4</v>
      </c>
      <c r="R245" s="159">
        <f>Q245*H245</f>
        <v>2.7300000000000001E-2</v>
      </c>
      <c r="S245" s="159">
        <v>0</v>
      </c>
      <c r="T245" s="16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1" t="s">
        <v>257</v>
      </c>
      <c r="AT245" s="161" t="s">
        <v>140</v>
      </c>
      <c r="AU245" s="161" t="s">
        <v>83</v>
      </c>
      <c r="AY245" s="18" t="s">
        <v>137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8" t="s">
        <v>81</v>
      </c>
      <c r="BK245" s="162">
        <f>ROUND(I245*H245,2)</f>
        <v>0</v>
      </c>
      <c r="BL245" s="18" t="s">
        <v>257</v>
      </c>
      <c r="BM245" s="161" t="s">
        <v>732</v>
      </c>
    </row>
    <row r="246" spans="1:65" s="2" customFormat="1" ht="19.5" x14ac:dyDescent="0.2">
      <c r="A246" s="33"/>
      <c r="B246" s="34"/>
      <c r="C246" s="33"/>
      <c r="D246" s="163" t="s">
        <v>147</v>
      </c>
      <c r="E246" s="33"/>
      <c r="F246" s="164" t="s">
        <v>733</v>
      </c>
      <c r="G246" s="33"/>
      <c r="H246" s="33"/>
      <c r="I246" s="165"/>
      <c r="J246" s="33"/>
      <c r="K246" s="33"/>
      <c r="L246" s="34"/>
      <c r="M246" s="166"/>
      <c r="N246" s="167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147</v>
      </c>
      <c r="AU246" s="18" t="s">
        <v>83</v>
      </c>
    </row>
    <row r="247" spans="1:65" s="2" customFormat="1" ht="19.5" x14ac:dyDescent="0.2">
      <c r="A247" s="33"/>
      <c r="B247" s="34"/>
      <c r="C247" s="33"/>
      <c r="D247" s="163" t="s">
        <v>448</v>
      </c>
      <c r="E247" s="33"/>
      <c r="F247" s="210" t="s">
        <v>634</v>
      </c>
      <c r="G247" s="33"/>
      <c r="H247" s="33"/>
      <c r="I247" s="165"/>
      <c r="J247" s="33"/>
      <c r="K247" s="33"/>
      <c r="L247" s="34"/>
      <c r="M247" s="166"/>
      <c r="N247" s="167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448</v>
      </c>
      <c r="AU247" s="18" t="s">
        <v>83</v>
      </c>
    </row>
    <row r="248" spans="1:65" s="14" customFormat="1" x14ac:dyDescent="0.2">
      <c r="B248" s="175"/>
      <c r="D248" s="163" t="s">
        <v>149</v>
      </c>
      <c r="E248" s="176" t="s">
        <v>1</v>
      </c>
      <c r="F248" s="177" t="s">
        <v>350</v>
      </c>
      <c r="H248" s="178">
        <v>30</v>
      </c>
      <c r="I248" s="179"/>
      <c r="L248" s="175"/>
      <c r="M248" s="180"/>
      <c r="N248" s="181"/>
      <c r="O248" s="181"/>
      <c r="P248" s="181"/>
      <c r="Q248" s="181"/>
      <c r="R248" s="181"/>
      <c r="S248" s="181"/>
      <c r="T248" s="182"/>
      <c r="AT248" s="176" t="s">
        <v>149</v>
      </c>
      <c r="AU248" s="176" t="s">
        <v>83</v>
      </c>
      <c r="AV248" s="14" t="s">
        <v>83</v>
      </c>
      <c r="AW248" s="14" t="s">
        <v>32</v>
      </c>
      <c r="AX248" s="14" t="s">
        <v>81</v>
      </c>
      <c r="AY248" s="176" t="s">
        <v>137</v>
      </c>
    </row>
    <row r="249" spans="1:65" s="2" customFormat="1" ht="37.9" customHeight="1" x14ac:dyDescent="0.2">
      <c r="A249" s="33"/>
      <c r="B249" s="149"/>
      <c r="C249" s="150" t="s">
        <v>354</v>
      </c>
      <c r="D249" s="150" t="s">
        <v>140</v>
      </c>
      <c r="E249" s="151" t="s">
        <v>734</v>
      </c>
      <c r="F249" s="152" t="s">
        <v>735</v>
      </c>
      <c r="G249" s="153" t="s">
        <v>381</v>
      </c>
      <c r="H249" s="154">
        <v>105</v>
      </c>
      <c r="I249" s="155"/>
      <c r="J249" s="156">
        <f>ROUND(I249*H249,2)</f>
        <v>0</v>
      </c>
      <c r="K249" s="152" t="s">
        <v>144</v>
      </c>
      <c r="L249" s="34"/>
      <c r="M249" s="157" t="s">
        <v>1</v>
      </c>
      <c r="N249" s="158" t="s">
        <v>40</v>
      </c>
      <c r="O249" s="59"/>
      <c r="P249" s="159">
        <f>O249*H249</f>
        <v>0</v>
      </c>
      <c r="Q249" s="159">
        <v>1.2E-4</v>
      </c>
      <c r="R249" s="159">
        <f>Q249*H249</f>
        <v>1.26E-2</v>
      </c>
      <c r="S249" s="159">
        <v>0</v>
      </c>
      <c r="T249" s="16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1" t="s">
        <v>257</v>
      </c>
      <c r="AT249" s="161" t="s">
        <v>140</v>
      </c>
      <c r="AU249" s="161" t="s">
        <v>83</v>
      </c>
      <c r="AY249" s="18" t="s">
        <v>137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8" t="s">
        <v>81</v>
      </c>
      <c r="BK249" s="162">
        <f>ROUND(I249*H249,2)</f>
        <v>0</v>
      </c>
      <c r="BL249" s="18" t="s">
        <v>257</v>
      </c>
      <c r="BM249" s="161" t="s">
        <v>736</v>
      </c>
    </row>
    <row r="250" spans="1:65" s="2" customFormat="1" ht="29.25" x14ac:dyDescent="0.2">
      <c r="A250" s="33"/>
      <c r="B250" s="34"/>
      <c r="C250" s="33"/>
      <c r="D250" s="163" t="s">
        <v>147</v>
      </c>
      <c r="E250" s="33"/>
      <c r="F250" s="164" t="s">
        <v>737</v>
      </c>
      <c r="G250" s="33"/>
      <c r="H250" s="33"/>
      <c r="I250" s="165"/>
      <c r="J250" s="33"/>
      <c r="K250" s="33"/>
      <c r="L250" s="34"/>
      <c r="M250" s="166"/>
      <c r="N250" s="167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147</v>
      </c>
      <c r="AU250" s="18" t="s">
        <v>83</v>
      </c>
    </row>
    <row r="251" spans="1:65" s="2" customFormat="1" ht="19.5" x14ac:dyDescent="0.2">
      <c r="A251" s="33"/>
      <c r="B251" s="34"/>
      <c r="C251" s="33"/>
      <c r="D251" s="163" t="s">
        <v>448</v>
      </c>
      <c r="E251" s="33"/>
      <c r="F251" s="210" t="s">
        <v>634</v>
      </c>
      <c r="G251" s="33"/>
      <c r="H251" s="33"/>
      <c r="I251" s="165"/>
      <c r="J251" s="33"/>
      <c r="K251" s="33"/>
      <c r="L251" s="34"/>
      <c r="M251" s="166"/>
      <c r="N251" s="167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448</v>
      </c>
      <c r="AU251" s="18" t="s">
        <v>83</v>
      </c>
    </row>
    <row r="252" spans="1:65" s="14" customFormat="1" x14ac:dyDescent="0.2">
      <c r="B252" s="175"/>
      <c r="D252" s="163" t="s">
        <v>149</v>
      </c>
      <c r="E252" s="176" t="s">
        <v>1</v>
      </c>
      <c r="F252" s="177" t="s">
        <v>738</v>
      </c>
      <c r="H252" s="178">
        <v>105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149</v>
      </c>
      <c r="AU252" s="176" t="s">
        <v>83</v>
      </c>
      <c r="AV252" s="14" t="s">
        <v>83</v>
      </c>
      <c r="AW252" s="14" t="s">
        <v>32</v>
      </c>
      <c r="AX252" s="14" t="s">
        <v>81</v>
      </c>
      <c r="AY252" s="176" t="s">
        <v>137</v>
      </c>
    </row>
    <row r="253" spans="1:65" s="2" customFormat="1" ht="37.9" customHeight="1" x14ac:dyDescent="0.2">
      <c r="A253" s="33"/>
      <c r="B253" s="149"/>
      <c r="C253" s="150" t="s">
        <v>336</v>
      </c>
      <c r="D253" s="150" t="s">
        <v>140</v>
      </c>
      <c r="E253" s="151" t="s">
        <v>739</v>
      </c>
      <c r="F253" s="152" t="s">
        <v>691</v>
      </c>
      <c r="G253" s="153" t="s">
        <v>381</v>
      </c>
      <c r="H253" s="154">
        <v>30</v>
      </c>
      <c r="I253" s="155"/>
      <c r="J253" s="156">
        <f>ROUND(I253*H253,2)</f>
        <v>0</v>
      </c>
      <c r="K253" s="152" t="s">
        <v>1</v>
      </c>
      <c r="L253" s="34"/>
      <c r="M253" s="157" t="s">
        <v>1</v>
      </c>
      <c r="N253" s="158" t="s">
        <v>40</v>
      </c>
      <c r="O253" s="59"/>
      <c r="P253" s="159">
        <f>O253*H253</f>
        <v>0</v>
      </c>
      <c r="Q253" s="159">
        <v>1.6000000000000001E-4</v>
      </c>
      <c r="R253" s="159">
        <f>Q253*H253</f>
        <v>4.8000000000000004E-3</v>
      </c>
      <c r="S253" s="159">
        <v>0</v>
      </c>
      <c r="T253" s="16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1" t="s">
        <v>257</v>
      </c>
      <c r="AT253" s="161" t="s">
        <v>140</v>
      </c>
      <c r="AU253" s="161" t="s">
        <v>83</v>
      </c>
      <c r="AY253" s="18" t="s">
        <v>137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8" t="s">
        <v>81</v>
      </c>
      <c r="BK253" s="162">
        <f>ROUND(I253*H253,2)</f>
        <v>0</v>
      </c>
      <c r="BL253" s="18" t="s">
        <v>257</v>
      </c>
      <c r="BM253" s="161" t="s">
        <v>740</v>
      </c>
    </row>
    <row r="254" spans="1:65" s="2" customFormat="1" ht="29.25" x14ac:dyDescent="0.2">
      <c r="A254" s="33"/>
      <c r="B254" s="34"/>
      <c r="C254" s="33"/>
      <c r="D254" s="163" t="s">
        <v>147</v>
      </c>
      <c r="E254" s="33"/>
      <c r="F254" s="164" t="s">
        <v>693</v>
      </c>
      <c r="G254" s="33"/>
      <c r="H254" s="33"/>
      <c r="I254" s="165"/>
      <c r="J254" s="33"/>
      <c r="K254" s="33"/>
      <c r="L254" s="34"/>
      <c r="M254" s="166"/>
      <c r="N254" s="167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147</v>
      </c>
      <c r="AU254" s="18" t="s">
        <v>83</v>
      </c>
    </row>
    <row r="255" spans="1:65" s="2" customFormat="1" ht="19.5" x14ac:dyDescent="0.2">
      <c r="A255" s="33"/>
      <c r="B255" s="34"/>
      <c r="C255" s="33"/>
      <c r="D255" s="163" t="s">
        <v>448</v>
      </c>
      <c r="E255" s="33"/>
      <c r="F255" s="210" t="s">
        <v>634</v>
      </c>
      <c r="G255" s="33"/>
      <c r="H255" s="33"/>
      <c r="I255" s="165"/>
      <c r="J255" s="33"/>
      <c r="K255" s="33"/>
      <c r="L255" s="34"/>
      <c r="M255" s="166"/>
      <c r="N255" s="167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448</v>
      </c>
      <c r="AU255" s="18" t="s">
        <v>83</v>
      </c>
    </row>
    <row r="256" spans="1:65" s="14" customFormat="1" x14ac:dyDescent="0.2">
      <c r="B256" s="175"/>
      <c r="D256" s="163" t="s">
        <v>149</v>
      </c>
      <c r="E256" s="176" t="s">
        <v>1</v>
      </c>
      <c r="F256" s="177" t="s">
        <v>350</v>
      </c>
      <c r="H256" s="178">
        <v>30</v>
      </c>
      <c r="I256" s="179"/>
      <c r="L256" s="175"/>
      <c r="M256" s="180"/>
      <c r="N256" s="181"/>
      <c r="O256" s="181"/>
      <c r="P256" s="181"/>
      <c r="Q256" s="181"/>
      <c r="R256" s="181"/>
      <c r="S256" s="181"/>
      <c r="T256" s="182"/>
      <c r="AT256" s="176" t="s">
        <v>149</v>
      </c>
      <c r="AU256" s="176" t="s">
        <v>83</v>
      </c>
      <c r="AV256" s="14" t="s">
        <v>83</v>
      </c>
      <c r="AW256" s="14" t="s">
        <v>32</v>
      </c>
      <c r="AX256" s="14" t="s">
        <v>81</v>
      </c>
      <c r="AY256" s="176" t="s">
        <v>137</v>
      </c>
    </row>
    <row r="257" spans="1:65" s="2" customFormat="1" ht="24.2" customHeight="1" x14ac:dyDescent="0.2">
      <c r="A257" s="33"/>
      <c r="B257" s="149"/>
      <c r="C257" s="150" t="s">
        <v>366</v>
      </c>
      <c r="D257" s="150" t="s">
        <v>140</v>
      </c>
      <c r="E257" s="151" t="s">
        <v>741</v>
      </c>
      <c r="F257" s="152" t="s">
        <v>742</v>
      </c>
      <c r="G257" s="153" t="s">
        <v>211</v>
      </c>
      <c r="H257" s="154">
        <v>2</v>
      </c>
      <c r="I257" s="155"/>
      <c r="J257" s="156">
        <f>ROUND(I257*H257,2)</f>
        <v>0</v>
      </c>
      <c r="K257" s="152" t="s">
        <v>1</v>
      </c>
      <c r="L257" s="34"/>
      <c r="M257" s="157" t="s">
        <v>1</v>
      </c>
      <c r="N257" s="158" t="s">
        <v>40</v>
      </c>
      <c r="O257" s="59"/>
      <c r="P257" s="159">
        <f>O257*H257</f>
        <v>0</v>
      </c>
      <c r="Q257" s="159">
        <v>2.7E-4</v>
      </c>
      <c r="R257" s="159">
        <f>Q257*H257</f>
        <v>5.4000000000000001E-4</v>
      </c>
      <c r="S257" s="159">
        <v>0</v>
      </c>
      <c r="T257" s="16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1" t="s">
        <v>257</v>
      </c>
      <c r="AT257" s="161" t="s">
        <v>140</v>
      </c>
      <c r="AU257" s="161" t="s">
        <v>83</v>
      </c>
      <c r="AY257" s="18" t="s">
        <v>137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8" t="s">
        <v>81</v>
      </c>
      <c r="BK257" s="162">
        <f>ROUND(I257*H257,2)</f>
        <v>0</v>
      </c>
      <c r="BL257" s="18" t="s">
        <v>257</v>
      </c>
      <c r="BM257" s="161" t="s">
        <v>743</v>
      </c>
    </row>
    <row r="258" spans="1:65" s="2" customFormat="1" x14ac:dyDescent="0.2">
      <c r="A258" s="33"/>
      <c r="B258" s="34"/>
      <c r="C258" s="33"/>
      <c r="D258" s="163" t="s">
        <v>147</v>
      </c>
      <c r="E258" s="33"/>
      <c r="F258" s="164" t="s">
        <v>742</v>
      </c>
      <c r="G258" s="33"/>
      <c r="H258" s="33"/>
      <c r="I258" s="165"/>
      <c r="J258" s="33"/>
      <c r="K258" s="33"/>
      <c r="L258" s="34"/>
      <c r="M258" s="166"/>
      <c r="N258" s="167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147</v>
      </c>
      <c r="AU258" s="18" t="s">
        <v>83</v>
      </c>
    </row>
    <row r="259" spans="1:65" s="2" customFormat="1" ht="19.5" x14ac:dyDescent="0.2">
      <c r="A259" s="33"/>
      <c r="B259" s="34"/>
      <c r="C259" s="33"/>
      <c r="D259" s="163" t="s">
        <v>448</v>
      </c>
      <c r="E259" s="33"/>
      <c r="F259" s="210" t="s">
        <v>634</v>
      </c>
      <c r="G259" s="33"/>
      <c r="H259" s="33"/>
      <c r="I259" s="165"/>
      <c r="J259" s="33"/>
      <c r="K259" s="33"/>
      <c r="L259" s="34"/>
      <c r="M259" s="166"/>
      <c r="N259" s="167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448</v>
      </c>
      <c r="AU259" s="18" t="s">
        <v>83</v>
      </c>
    </row>
    <row r="260" spans="1:65" s="14" customFormat="1" x14ac:dyDescent="0.2">
      <c r="B260" s="175"/>
      <c r="D260" s="163" t="s">
        <v>149</v>
      </c>
      <c r="E260" s="176" t="s">
        <v>1</v>
      </c>
      <c r="F260" s="177" t="s">
        <v>83</v>
      </c>
      <c r="H260" s="178">
        <v>2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6" t="s">
        <v>149</v>
      </c>
      <c r="AU260" s="176" t="s">
        <v>83</v>
      </c>
      <c r="AV260" s="14" t="s">
        <v>83</v>
      </c>
      <c r="AW260" s="14" t="s">
        <v>32</v>
      </c>
      <c r="AX260" s="14" t="s">
        <v>81</v>
      </c>
      <c r="AY260" s="176" t="s">
        <v>137</v>
      </c>
    </row>
    <row r="261" spans="1:65" s="2" customFormat="1" ht="24.2" customHeight="1" x14ac:dyDescent="0.2">
      <c r="A261" s="33"/>
      <c r="B261" s="149"/>
      <c r="C261" s="150" t="s">
        <v>373</v>
      </c>
      <c r="D261" s="150" t="s">
        <v>140</v>
      </c>
      <c r="E261" s="151" t="s">
        <v>744</v>
      </c>
      <c r="F261" s="152" t="s">
        <v>745</v>
      </c>
      <c r="G261" s="153" t="s">
        <v>381</v>
      </c>
      <c r="H261" s="154">
        <v>135</v>
      </c>
      <c r="I261" s="155"/>
      <c r="J261" s="156">
        <f>ROUND(I261*H261,2)</f>
        <v>0</v>
      </c>
      <c r="K261" s="152" t="s">
        <v>144</v>
      </c>
      <c r="L261" s="34"/>
      <c r="M261" s="157" t="s">
        <v>1</v>
      </c>
      <c r="N261" s="158" t="s">
        <v>40</v>
      </c>
      <c r="O261" s="59"/>
      <c r="P261" s="159">
        <f>O261*H261</f>
        <v>0</v>
      </c>
      <c r="Q261" s="159">
        <v>1.9000000000000001E-4</v>
      </c>
      <c r="R261" s="159">
        <f>Q261*H261</f>
        <v>2.5650000000000003E-2</v>
      </c>
      <c r="S261" s="159">
        <v>0</v>
      </c>
      <c r="T261" s="16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257</v>
      </c>
      <c r="AT261" s="161" t="s">
        <v>140</v>
      </c>
      <c r="AU261" s="161" t="s">
        <v>83</v>
      </c>
      <c r="AY261" s="18" t="s">
        <v>137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81</v>
      </c>
      <c r="BK261" s="162">
        <f>ROUND(I261*H261,2)</f>
        <v>0</v>
      </c>
      <c r="BL261" s="18" t="s">
        <v>257</v>
      </c>
      <c r="BM261" s="161" t="s">
        <v>746</v>
      </c>
    </row>
    <row r="262" spans="1:65" s="2" customFormat="1" ht="19.5" x14ac:dyDescent="0.2">
      <c r="A262" s="33"/>
      <c r="B262" s="34"/>
      <c r="C262" s="33"/>
      <c r="D262" s="163" t="s">
        <v>147</v>
      </c>
      <c r="E262" s="33"/>
      <c r="F262" s="164" t="s">
        <v>747</v>
      </c>
      <c r="G262" s="33"/>
      <c r="H262" s="33"/>
      <c r="I262" s="165"/>
      <c r="J262" s="33"/>
      <c r="K262" s="33"/>
      <c r="L262" s="34"/>
      <c r="M262" s="166"/>
      <c r="N262" s="167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147</v>
      </c>
      <c r="AU262" s="18" t="s">
        <v>83</v>
      </c>
    </row>
    <row r="263" spans="1:65" s="2" customFormat="1" ht="14.45" customHeight="1" x14ac:dyDescent="0.2">
      <c r="A263" s="33"/>
      <c r="B263" s="149"/>
      <c r="C263" s="150" t="s">
        <v>378</v>
      </c>
      <c r="D263" s="150" t="s">
        <v>140</v>
      </c>
      <c r="E263" s="151" t="s">
        <v>748</v>
      </c>
      <c r="F263" s="152" t="s">
        <v>749</v>
      </c>
      <c r="G263" s="153" t="s">
        <v>381</v>
      </c>
      <c r="H263" s="154">
        <v>135</v>
      </c>
      <c r="I263" s="155"/>
      <c r="J263" s="156">
        <f>ROUND(I263*H263,2)</f>
        <v>0</v>
      </c>
      <c r="K263" s="152" t="s">
        <v>144</v>
      </c>
      <c r="L263" s="34"/>
      <c r="M263" s="157" t="s">
        <v>1</v>
      </c>
      <c r="N263" s="158" t="s">
        <v>40</v>
      </c>
      <c r="O263" s="59"/>
      <c r="P263" s="159">
        <f>O263*H263</f>
        <v>0</v>
      </c>
      <c r="Q263" s="159">
        <v>1.0000000000000001E-5</v>
      </c>
      <c r="R263" s="159">
        <f>Q263*H263</f>
        <v>1.3500000000000001E-3</v>
      </c>
      <c r="S263" s="159">
        <v>0</v>
      </c>
      <c r="T263" s="16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1" t="s">
        <v>257</v>
      </c>
      <c r="AT263" s="161" t="s">
        <v>140</v>
      </c>
      <c r="AU263" s="161" t="s">
        <v>83</v>
      </c>
      <c r="AY263" s="18" t="s">
        <v>137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8" t="s">
        <v>81</v>
      </c>
      <c r="BK263" s="162">
        <f>ROUND(I263*H263,2)</f>
        <v>0</v>
      </c>
      <c r="BL263" s="18" t="s">
        <v>257</v>
      </c>
      <c r="BM263" s="161" t="s">
        <v>750</v>
      </c>
    </row>
    <row r="264" spans="1:65" s="2" customFormat="1" ht="29.25" x14ac:dyDescent="0.2">
      <c r="A264" s="33"/>
      <c r="B264" s="34"/>
      <c r="C264" s="33"/>
      <c r="D264" s="163" t="s">
        <v>147</v>
      </c>
      <c r="E264" s="33"/>
      <c r="F264" s="164" t="s">
        <v>751</v>
      </c>
      <c r="G264" s="33"/>
      <c r="H264" s="33"/>
      <c r="I264" s="165"/>
      <c r="J264" s="33"/>
      <c r="K264" s="33"/>
      <c r="L264" s="34"/>
      <c r="M264" s="166"/>
      <c r="N264" s="167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147</v>
      </c>
      <c r="AU264" s="18" t="s">
        <v>83</v>
      </c>
    </row>
    <row r="265" spans="1:65" s="2" customFormat="1" ht="24.2" customHeight="1" x14ac:dyDescent="0.2">
      <c r="A265" s="33"/>
      <c r="B265" s="149"/>
      <c r="C265" s="150" t="s">
        <v>384</v>
      </c>
      <c r="D265" s="150" t="s">
        <v>140</v>
      </c>
      <c r="E265" s="151" t="s">
        <v>752</v>
      </c>
      <c r="F265" s="152" t="s">
        <v>753</v>
      </c>
      <c r="G265" s="153" t="s">
        <v>294</v>
      </c>
      <c r="H265" s="154">
        <v>0.13800000000000001</v>
      </c>
      <c r="I265" s="155"/>
      <c r="J265" s="156">
        <f>ROUND(I265*H265,2)</f>
        <v>0</v>
      </c>
      <c r="K265" s="152" t="s">
        <v>144</v>
      </c>
      <c r="L265" s="34"/>
      <c r="M265" s="157" t="s">
        <v>1</v>
      </c>
      <c r="N265" s="158" t="s">
        <v>40</v>
      </c>
      <c r="O265" s="59"/>
      <c r="P265" s="159">
        <f>O265*H265</f>
        <v>0</v>
      </c>
      <c r="Q265" s="159">
        <v>0</v>
      </c>
      <c r="R265" s="159">
        <f>Q265*H265</f>
        <v>0</v>
      </c>
      <c r="S265" s="159">
        <v>0</v>
      </c>
      <c r="T265" s="16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1" t="s">
        <v>257</v>
      </c>
      <c r="AT265" s="161" t="s">
        <v>140</v>
      </c>
      <c r="AU265" s="161" t="s">
        <v>83</v>
      </c>
      <c r="AY265" s="18" t="s">
        <v>137</v>
      </c>
      <c r="BE265" s="162">
        <f>IF(N265="základní",J265,0)</f>
        <v>0</v>
      </c>
      <c r="BF265" s="162">
        <f>IF(N265="snížená",J265,0)</f>
        <v>0</v>
      </c>
      <c r="BG265" s="162">
        <f>IF(N265="zákl. přenesená",J265,0)</f>
        <v>0</v>
      </c>
      <c r="BH265" s="162">
        <f>IF(N265="sníž. přenesená",J265,0)</f>
        <v>0</v>
      </c>
      <c r="BI265" s="162">
        <f>IF(N265="nulová",J265,0)</f>
        <v>0</v>
      </c>
      <c r="BJ265" s="18" t="s">
        <v>81</v>
      </c>
      <c r="BK265" s="162">
        <f>ROUND(I265*H265,2)</f>
        <v>0</v>
      </c>
      <c r="BL265" s="18" t="s">
        <v>257</v>
      </c>
      <c r="BM265" s="161" t="s">
        <v>754</v>
      </c>
    </row>
    <row r="266" spans="1:65" s="2" customFormat="1" ht="29.25" x14ac:dyDescent="0.2">
      <c r="A266" s="33"/>
      <c r="B266" s="34"/>
      <c r="C266" s="33"/>
      <c r="D266" s="163" t="s">
        <v>147</v>
      </c>
      <c r="E266" s="33"/>
      <c r="F266" s="164" t="s">
        <v>755</v>
      </c>
      <c r="G266" s="33"/>
      <c r="H266" s="33"/>
      <c r="I266" s="165"/>
      <c r="J266" s="33"/>
      <c r="K266" s="33"/>
      <c r="L266" s="34"/>
      <c r="M266" s="166"/>
      <c r="N266" s="167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147</v>
      </c>
      <c r="AU266" s="18" t="s">
        <v>83</v>
      </c>
    </row>
    <row r="267" spans="1:65" s="12" customFormat="1" ht="22.9" customHeight="1" x14ac:dyDescent="0.2">
      <c r="B267" s="136"/>
      <c r="D267" s="137" t="s">
        <v>74</v>
      </c>
      <c r="E267" s="147" t="s">
        <v>321</v>
      </c>
      <c r="F267" s="147" t="s">
        <v>322</v>
      </c>
      <c r="I267" s="139"/>
      <c r="J267" s="148">
        <f>BK267</f>
        <v>0</v>
      </c>
      <c r="L267" s="136"/>
      <c r="M267" s="141"/>
      <c r="N267" s="142"/>
      <c r="O267" s="142"/>
      <c r="P267" s="143">
        <f>SUM(P268:P315)</f>
        <v>0</v>
      </c>
      <c r="Q267" s="142"/>
      <c r="R267" s="143">
        <f>SUM(R268:R315)</f>
        <v>0.4269</v>
      </c>
      <c r="S267" s="142"/>
      <c r="T267" s="144">
        <f>SUM(T268:T315)</f>
        <v>0.51207000000000003</v>
      </c>
      <c r="AR267" s="137" t="s">
        <v>83</v>
      </c>
      <c r="AT267" s="145" t="s">
        <v>74</v>
      </c>
      <c r="AU267" s="145" t="s">
        <v>81</v>
      </c>
      <c r="AY267" s="137" t="s">
        <v>137</v>
      </c>
      <c r="BK267" s="146">
        <f>SUM(BK268:BK315)</f>
        <v>0</v>
      </c>
    </row>
    <row r="268" spans="1:65" s="2" customFormat="1" ht="37.9" customHeight="1" x14ac:dyDescent="0.2">
      <c r="A268" s="33"/>
      <c r="B268" s="149"/>
      <c r="C268" s="150" t="s">
        <v>391</v>
      </c>
      <c r="D268" s="150" t="s">
        <v>140</v>
      </c>
      <c r="E268" s="151" t="s">
        <v>756</v>
      </c>
      <c r="F268" s="152" t="s">
        <v>757</v>
      </c>
      <c r="G268" s="153" t="s">
        <v>758</v>
      </c>
      <c r="H268" s="154">
        <v>9</v>
      </c>
      <c r="I268" s="155"/>
      <c r="J268" s="156">
        <f>ROUND(I268*H268,2)</f>
        <v>0</v>
      </c>
      <c r="K268" s="152" t="s">
        <v>144</v>
      </c>
      <c r="L268" s="34"/>
      <c r="M268" s="157" t="s">
        <v>1</v>
      </c>
      <c r="N268" s="158" t="s">
        <v>40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1.933E-2</v>
      </c>
      <c r="T268" s="160">
        <f>S268*H268</f>
        <v>0.17397000000000001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257</v>
      </c>
      <c r="AT268" s="161" t="s">
        <v>140</v>
      </c>
      <c r="AU268" s="161" t="s">
        <v>83</v>
      </c>
      <c r="AY268" s="18" t="s">
        <v>137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81</v>
      </c>
      <c r="BK268" s="162">
        <f>ROUND(I268*H268,2)</f>
        <v>0</v>
      </c>
      <c r="BL268" s="18" t="s">
        <v>257</v>
      </c>
      <c r="BM268" s="161" t="s">
        <v>759</v>
      </c>
    </row>
    <row r="269" spans="1:65" s="2" customFormat="1" ht="19.5" x14ac:dyDescent="0.2">
      <c r="A269" s="33"/>
      <c r="B269" s="34"/>
      <c r="C269" s="33"/>
      <c r="D269" s="163" t="s">
        <v>147</v>
      </c>
      <c r="E269" s="33"/>
      <c r="F269" s="164" t="s">
        <v>760</v>
      </c>
      <c r="G269" s="33"/>
      <c r="H269" s="33"/>
      <c r="I269" s="165"/>
      <c r="J269" s="33"/>
      <c r="K269" s="33"/>
      <c r="L269" s="34"/>
      <c r="M269" s="166"/>
      <c r="N269" s="167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147</v>
      </c>
      <c r="AU269" s="18" t="s">
        <v>83</v>
      </c>
    </row>
    <row r="270" spans="1:65" s="2" customFormat="1" ht="19.5" x14ac:dyDescent="0.2">
      <c r="A270" s="33"/>
      <c r="B270" s="34"/>
      <c r="C270" s="33"/>
      <c r="D270" s="163" t="s">
        <v>448</v>
      </c>
      <c r="E270" s="33"/>
      <c r="F270" s="210" t="s">
        <v>634</v>
      </c>
      <c r="G270" s="33"/>
      <c r="H270" s="33"/>
      <c r="I270" s="165"/>
      <c r="J270" s="33"/>
      <c r="K270" s="33"/>
      <c r="L270" s="34"/>
      <c r="M270" s="166"/>
      <c r="N270" s="167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448</v>
      </c>
      <c r="AU270" s="18" t="s">
        <v>83</v>
      </c>
    </row>
    <row r="271" spans="1:65" s="14" customFormat="1" x14ac:dyDescent="0.2">
      <c r="B271" s="175"/>
      <c r="D271" s="163" t="s">
        <v>149</v>
      </c>
      <c r="E271" s="176" t="s">
        <v>1</v>
      </c>
      <c r="F271" s="177" t="s">
        <v>208</v>
      </c>
      <c r="H271" s="178">
        <v>9</v>
      </c>
      <c r="I271" s="179"/>
      <c r="L271" s="175"/>
      <c r="M271" s="180"/>
      <c r="N271" s="181"/>
      <c r="O271" s="181"/>
      <c r="P271" s="181"/>
      <c r="Q271" s="181"/>
      <c r="R271" s="181"/>
      <c r="S271" s="181"/>
      <c r="T271" s="182"/>
      <c r="AT271" s="176" t="s">
        <v>149</v>
      </c>
      <c r="AU271" s="176" t="s">
        <v>83</v>
      </c>
      <c r="AV271" s="14" t="s">
        <v>83</v>
      </c>
      <c r="AW271" s="14" t="s">
        <v>32</v>
      </c>
      <c r="AX271" s="14" t="s">
        <v>81</v>
      </c>
      <c r="AY271" s="176" t="s">
        <v>137</v>
      </c>
    </row>
    <row r="272" spans="1:65" s="2" customFormat="1" ht="37.9" customHeight="1" x14ac:dyDescent="0.2">
      <c r="A272" s="33"/>
      <c r="B272" s="149"/>
      <c r="C272" s="150" t="s">
        <v>399</v>
      </c>
      <c r="D272" s="150" t="s">
        <v>140</v>
      </c>
      <c r="E272" s="151" t="s">
        <v>761</v>
      </c>
      <c r="F272" s="152" t="s">
        <v>762</v>
      </c>
      <c r="G272" s="153" t="s">
        <v>758</v>
      </c>
      <c r="H272" s="154">
        <v>9</v>
      </c>
      <c r="I272" s="155"/>
      <c r="J272" s="156">
        <f>ROUND(I272*H272,2)</f>
        <v>0</v>
      </c>
      <c r="K272" s="152" t="s">
        <v>144</v>
      </c>
      <c r="L272" s="34"/>
      <c r="M272" s="157" t="s">
        <v>1</v>
      </c>
      <c r="N272" s="158" t="s">
        <v>40</v>
      </c>
      <c r="O272" s="59"/>
      <c r="P272" s="159">
        <f>O272*H272</f>
        <v>0</v>
      </c>
      <c r="Q272" s="159">
        <v>2.894E-2</v>
      </c>
      <c r="R272" s="159">
        <f>Q272*H272</f>
        <v>0.26046000000000002</v>
      </c>
      <c r="S272" s="159">
        <v>0</v>
      </c>
      <c r="T272" s="1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1" t="s">
        <v>257</v>
      </c>
      <c r="AT272" s="161" t="s">
        <v>140</v>
      </c>
      <c r="AU272" s="161" t="s">
        <v>83</v>
      </c>
      <c r="AY272" s="18" t="s">
        <v>137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8" t="s">
        <v>81</v>
      </c>
      <c r="BK272" s="162">
        <f>ROUND(I272*H272,2)</f>
        <v>0</v>
      </c>
      <c r="BL272" s="18" t="s">
        <v>257</v>
      </c>
      <c r="BM272" s="161" t="s">
        <v>763</v>
      </c>
    </row>
    <row r="273" spans="1:65" s="2" customFormat="1" ht="29.25" x14ac:dyDescent="0.2">
      <c r="A273" s="33"/>
      <c r="B273" s="34"/>
      <c r="C273" s="33"/>
      <c r="D273" s="163" t="s">
        <v>147</v>
      </c>
      <c r="E273" s="33"/>
      <c r="F273" s="164" t="s">
        <v>762</v>
      </c>
      <c r="G273" s="33"/>
      <c r="H273" s="33"/>
      <c r="I273" s="165"/>
      <c r="J273" s="33"/>
      <c r="K273" s="33"/>
      <c r="L273" s="34"/>
      <c r="M273" s="166"/>
      <c r="N273" s="167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147</v>
      </c>
      <c r="AU273" s="18" t="s">
        <v>83</v>
      </c>
    </row>
    <row r="274" spans="1:65" s="2" customFormat="1" ht="19.5" x14ac:dyDescent="0.2">
      <c r="A274" s="33"/>
      <c r="B274" s="34"/>
      <c r="C274" s="33"/>
      <c r="D274" s="163" t="s">
        <v>448</v>
      </c>
      <c r="E274" s="33"/>
      <c r="F274" s="210" t="s">
        <v>634</v>
      </c>
      <c r="G274" s="33"/>
      <c r="H274" s="33"/>
      <c r="I274" s="165"/>
      <c r="J274" s="33"/>
      <c r="K274" s="33"/>
      <c r="L274" s="34"/>
      <c r="M274" s="166"/>
      <c r="N274" s="167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448</v>
      </c>
      <c r="AU274" s="18" t="s">
        <v>83</v>
      </c>
    </row>
    <row r="275" spans="1:65" s="14" customFormat="1" x14ac:dyDescent="0.2">
      <c r="B275" s="175"/>
      <c r="D275" s="163" t="s">
        <v>149</v>
      </c>
      <c r="E275" s="176" t="s">
        <v>1</v>
      </c>
      <c r="F275" s="177" t="s">
        <v>208</v>
      </c>
      <c r="H275" s="178">
        <v>9</v>
      </c>
      <c r="I275" s="179"/>
      <c r="L275" s="175"/>
      <c r="M275" s="180"/>
      <c r="N275" s="181"/>
      <c r="O275" s="181"/>
      <c r="P275" s="181"/>
      <c r="Q275" s="181"/>
      <c r="R275" s="181"/>
      <c r="S275" s="181"/>
      <c r="T275" s="182"/>
      <c r="AT275" s="176" t="s">
        <v>149</v>
      </c>
      <c r="AU275" s="176" t="s">
        <v>83</v>
      </c>
      <c r="AV275" s="14" t="s">
        <v>83</v>
      </c>
      <c r="AW275" s="14" t="s">
        <v>32</v>
      </c>
      <c r="AX275" s="14" t="s">
        <v>81</v>
      </c>
      <c r="AY275" s="176" t="s">
        <v>137</v>
      </c>
    </row>
    <row r="276" spans="1:65" s="2" customFormat="1" ht="37.9" customHeight="1" x14ac:dyDescent="0.2">
      <c r="A276" s="33"/>
      <c r="B276" s="149"/>
      <c r="C276" s="150" t="s">
        <v>405</v>
      </c>
      <c r="D276" s="150" t="s">
        <v>140</v>
      </c>
      <c r="E276" s="151" t="s">
        <v>764</v>
      </c>
      <c r="F276" s="152" t="s">
        <v>765</v>
      </c>
      <c r="G276" s="153" t="s">
        <v>758</v>
      </c>
      <c r="H276" s="154">
        <v>6</v>
      </c>
      <c r="I276" s="155"/>
      <c r="J276" s="156">
        <f>ROUND(I276*H276,2)</f>
        <v>0</v>
      </c>
      <c r="K276" s="152" t="s">
        <v>144</v>
      </c>
      <c r="L276" s="34"/>
      <c r="M276" s="157" t="s">
        <v>1</v>
      </c>
      <c r="N276" s="158" t="s">
        <v>40</v>
      </c>
      <c r="O276" s="59"/>
      <c r="P276" s="159">
        <f>O276*H276</f>
        <v>0</v>
      </c>
      <c r="Q276" s="159">
        <v>2.5799999999999998E-3</v>
      </c>
      <c r="R276" s="159">
        <f>Q276*H276</f>
        <v>1.5479999999999999E-2</v>
      </c>
      <c r="S276" s="159">
        <v>0</v>
      </c>
      <c r="T276" s="16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1" t="s">
        <v>257</v>
      </c>
      <c r="AT276" s="161" t="s">
        <v>140</v>
      </c>
      <c r="AU276" s="161" t="s">
        <v>83</v>
      </c>
      <c r="AY276" s="18" t="s">
        <v>137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8" t="s">
        <v>81</v>
      </c>
      <c r="BK276" s="162">
        <f>ROUND(I276*H276,2)</f>
        <v>0</v>
      </c>
      <c r="BL276" s="18" t="s">
        <v>257</v>
      </c>
      <c r="BM276" s="161" t="s">
        <v>766</v>
      </c>
    </row>
    <row r="277" spans="1:65" s="2" customFormat="1" ht="78" x14ac:dyDescent="0.2">
      <c r="A277" s="33"/>
      <c r="B277" s="34"/>
      <c r="C277" s="33"/>
      <c r="D277" s="163" t="s">
        <v>147</v>
      </c>
      <c r="E277" s="33"/>
      <c r="F277" s="164" t="s">
        <v>767</v>
      </c>
      <c r="G277" s="33"/>
      <c r="H277" s="33"/>
      <c r="I277" s="165"/>
      <c r="J277" s="33"/>
      <c r="K277" s="33"/>
      <c r="L277" s="34"/>
      <c r="M277" s="166"/>
      <c r="N277" s="167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147</v>
      </c>
      <c r="AU277" s="18" t="s">
        <v>83</v>
      </c>
    </row>
    <row r="278" spans="1:65" s="2" customFormat="1" ht="19.5" x14ac:dyDescent="0.2">
      <c r="A278" s="33"/>
      <c r="B278" s="34"/>
      <c r="C278" s="33"/>
      <c r="D278" s="163" t="s">
        <v>448</v>
      </c>
      <c r="E278" s="33"/>
      <c r="F278" s="210" t="s">
        <v>634</v>
      </c>
      <c r="G278" s="33"/>
      <c r="H278" s="33"/>
      <c r="I278" s="165"/>
      <c r="J278" s="33"/>
      <c r="K278" s="33"/>
      <c r="L278" s="34"/>
      <c r="M278" s="166"/>
      <c r="N278" s="167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448</v>
      </c>
      <c r="AU278" s="18" t="s">
        <v>83</v>
      </c>
    </row>
    <row r="279" spans="1:65" s="14" customFormat="1" x14ac:dyDescent="0.2">
      <c r="B279" s="175"/>
      <c r="D279" s="163" t="s">
        <v>149</v>
      </c>
      <c r="E279" s="176" t="s">
        <v>1</v>
      </c>
      <c r="F279" s="177" t="s">
        <v>152</v>
      </c>
      <c r="H279" s="178">
        <v>6</v>
      </c>
      <c r="I279" s="179"/>
      <c r="L279" s="175"/>
      <c r="M279" s="180"/>
      <c r="N279" s="181"/>
      <c r="O279" s="181"/>
      <c r="P279" s="181"/>
      <c r="Q279" s="181"/>
      <c r="R279" s="181"/>
      <c r="S279" s="181"/>
      <c r="T279" s="182"/>
      <c r="AT279" s="176" t="s">
        <v>149</v>
      </c>
      <c r="AU279" s="176" t="s">
        <v>83</v>
      </c>
      <c r="AV279" s="14" t="s">
        <v>83</v>
      </c>
      <c r="AW279" s="14" t="s">
        <v>32</v>
      </c>
      <c r="AX279" s="14" t="s">
        <v>81</v>
      </c>
      <c r="AY279" s="176" t="s">
        <v>137</v>
      </c>
    </row>
    <row r="280" spans="1:65" s="2" customFormat="1" ht="24.2" customHeight="1" x14ac:dyDescent="0.2">
      <c r="A280" s="33"/>
      <c r="B280" s="149"/>
      <c r="C280" s="150" t="s">
        <v>410</v>
      </c>
      <c r="D280" s="150" t="s">
        <v>140</v>
      </c>
      <c r="E280" s="151" t="s">
        <v>768</v>
      </c>
      <c r="F280" s="152" t="s">
        <v>769</v>
      </c>
      <c r="G280" s="153" t="s">
        <v>758</v>
      </c>
      <c r="H280" s="154">
        <v>6</v>
      </c>
      <c r="I280" s="155"/>
      <c r="J280" s="156">
        <f>ROUND(I280*H280,2)</f>
        <v>0</v>
      </c>
      <c r="K280" s="152" t="s">
        <v>144</v>
      </c>
      <c r="L280" s="34"/>
      <c r="M280" s="157" t="s">
        <v>1</v>
      </c>
      <c r="N280" s="158" t="s">
        <v>40</v>
      </c>
      <c r="O280" s="59"/>
      <c r="P280" s="159">
        <f>O280*H280</f>
        <v>0</v>
      </c>
      <c r="Q280" s="159">
        <v>0</v>
      </c>
      <c r="R280" s="159">
        <f>Q280*H280</f>
        <v>0</v>
      </c>
      <c r="S280" s="159">
        <v>1.72E-2</v>
      </c>
      <c r="T280" s="160">
        <f>S280*H280</f>
        <v>0.1032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1" t="s">
        <v>257</v>
      </c>
      <c r="AT280" s="161" t="s">
        <v>140</v>
      </c>
      <c r="AU280" s="161" t="s">
        <v>83</v>
      </c>
      <c r="AY280" s="18" t="s">
        <v>137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8" t="s">
        <v>81</v>
      </c>
      <c r="BK280" s="162">
        <f>ROUND(I280*H280,2)</f>
        <v>0</v>
      </c>
      <c r="BL280" s="18" t="s">
        <v>257</v>
      </c>
      <c r="BM280" s="161" t="s">
        <v>770</v>
      </c>
    </row>
    <row r="281" spans="1:65" s="2" customFormat="1" ht="19.5" x14ac:dyDescent="0.2">
      <c r="A281" s="33"/>
      <c r="B281" s="34"/>
      <c r="C281" s="33"/>
      <c r="D281" s="163" t="s">
        <v>147</v>
      </c>
      <c r="E281" s="33"/>
      <c r="F281" s="164" t="s">
        <v>769</v>
      </c>
      <c r="G281" s="33"/>
      <c r="H281" s="33"/>
      <c r="I281" s="165"/>
      <c r="J281" s="33"/>
      <c r="K281" s="33"/>
      <c r="L281" s="34"/>
      <c r="M281" s="166"/>
      <c r="N281" s="167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147</v>
      </c>
      <c r="AU281" s="18" t="s">
        <v>83</v>
      </c>
    </row>
    <row r="282" spans="1:65" s="2" customFormat="1" ht="19.5" x14ac:dyDescent="0.2">
      <c r="A282" s="33"/>
      <c r="B282" s="34"/>
      <c r="C282" s="33"/>
      <c r="D282" s="163" t="s">
        <v>448</v>
      </c>
      <c r="E282" s="33"/>
      <c r="F282" s="210" t="s">
        <v>634</v>
      </c>
      <c r="G282" s="33"/>
      <c r="H282" s="33"/>
      <c r="I282" s="165"/>
      <c r="J282" s="33"/>
      <c r="K282" s="33"/>
      <c r="L282" s="34"/>
      <c r="M282" s="166"/>
      <c r="N282" s="167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448</v>
      </c>
      <c r="AU282" s="18" t="s">
        <v>83</v>
      </c>
    </row>
    <row r="283" spans="1:65" s="14" customFormat="1" x14ac:dyDescent="0.2">
      <c r="B283" s="175"/>
      <c r="D283" s="163" t="s">
        <v>149</v>
      </c>
      <c r="E283" s="176" t="s">
        <v>1</v>
      </c>
      <c r="F283" s="177" t="s">
        <v>152</v>
      </c>
      <c r="H283" s="178">
        <v>6</v>
      </c>
      <c r="I283" s="179"/>
      <c r="L283" s="175"/>
      <c r="M283" s="180"/>
      <c r="N283" s="181"/>
      <c r="O283" s="181"/>
      <c r="P283" s="181"/>
      <c r="Q283" s="181"/>
      <c r="R283" s="181"/>
      <c r="S283" s="181"/>
      <c r="T283" s="182"/>
      <c r="AT283" s="176" t="s">
        <v>149</v>
      </c>
      <c r="AU283" s="176" t="s">
        <v>83</v>
      </c>
      <c r="AV283" s="14" t="s">
        <v>83</v>
      </c>
      <c r="AW283" s="14" t="s">
        <v>32</v>
      </c>
      <c r="AX283" s="14" t="s">
        <v>81</v>
      </c>
      <c r="AY283" s="176" t="s">
        <v>137</v>
      </c>
    </row>
    <row r="284" spans="1:65" s="2" customFormat="1" ht="24.2" customHeight="1" x14ac:dyDescent="0.2">
      <c r="A284" s="33"/>
      <c r="B284" s="149"/>
      <c r="C284" s="150" t="s">
        <v>415</v>
      </c>
      <c r="D284" s="150" t="s">
        <v>140</v>
      </c>
      <c r="E284" s="151" t="s">
        <v>771</v>
      </c>
      <c r="F284" s="152" t="s">
        <v>772</v>
      </c>
      <c r="G284" s="153" t="s">
        <v>758</v>
      </c>
      <c r="H284" s="154">
        <v>6</v>
      </c>
      <c r="I284" s="155"/>
      <c r="J284" s="156">
        <f>ROUND(I284*H284,2)</f>
        <v>0</v>
      </c>
      <c r="K284" s="152" t="s">
        <v>144</v>
      </c>
      <c r="L284" s="34"/>
      <c r="M284" s="157" t="s">
        <v>1</v>
      </c>
      <c r="N284" s="158" t="s">
        <v>40</v>
      </c>
      <c r="O284" s="59"/>
      <c r="P284" s="159">
        <f>O284*H284</f>
        <v>0</v>
      </c>
      <c r="Q284" s="159">
        <v>0</v>
      </c>
      <c r="R284" s="159">
        <f>Q284*H284</f>
        <v>0</v>
      </c>
      <c r="S284" s="159">
        <v>1.9460000000000002E-2</v>
      </c>
      <c r="T284" s="160">
        <f>S284*H284</f>
        <v>0.11676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1" t="s">
        <v>257</v>
      </c>
      <c r="AT284" s="161" t="s">
        <v>140</v>
      </c>
      <c r="AU284" s="161" t="s">
        <v>83</v>
      </c>
      <c r="AY284" s="18" t="s">
        <v>137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8" t="s">
        <v>81</v>
      </c>
      <c r="BK284" s="162">
        <f>ROUND(I284*H284,2)</f>
        <v>0</v>
      </c>
      <c r="BL284" s="18" t="s">
        <v>257</v>
      </c>
      <c r="BM284" s="161" t="s">
        <v>773</v>
      </c>
    </row>
    <row r="285" spans="1:65" s="2" customFormat="1" x14ac:dyDescent="0.2">
      <c r="A285" s="33"/>
      <c r="B285" s="34"/>
      <c r="C285" s="33"/>
      <c r="D285" s="163" t="s">
        <v>147</v>
      </c>
      <c r="E285" s="33"/>
      <c r="F285" s="164" t="s">
        <v>774</v>
      </c>
      <c r="G285" s="33"/>
      <c r="H285" s="33"/>
      <c r="I285" s="165"/>
      <c r="J285" s="33"/>
      <c r="K285" s="33"/>
      <c r="L285" s="34"/>
      <c r="M285" s="166"/>
      <c r="N285" s="167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147</v>
      </c>
      <c r="AU285" s="18" t="s">
        <v>83</v>
      </c>
    </row>
    <row r="286" spans="1:65" s="2" customFormat="1" ht="19.5" x14ac:dyDescent="0.2">
      <c r="A286" s="33"/>
      <c r="B286" s="34"/>
      <c r="C286" s="33"/>
      <c r="D286" s="163" t="s">
        <v>448</v>
      </c>
      <c r="E286" s="33"/>
      <c r="F286" s="210" t="s">
        <v>634</v>
      </c>
      <c r="G286" s="33"/>
      <c r="H286" s="33"/>
      <c r="I286" s="165"/>
      <c r="J286" s="33"/>
      <c r="K286" s="33"/>
      <c r="L286" s="34"/>
      <c r="M286" s="166"/>
      <c r="N286" s="167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448</v>
      </c>
      <c r="AU286" s="18" t="s">
        <v>83</v>
      </c>
    </row>
    <row r="287" spans="1:65" s="14" customFormat="1" x14ac:dyDescent="0.2">
      <c r="B287" s="175"/>
      <c r="D287" s="163" t="s">
        <v>149</v>
      </c>
      <c r="E287" s="176" t="s">
        <v>1</v>
      </c>
      <c r="F287" s="177" t="s">
        <v>152</v>
      </c>
      <c r="H287" s="178">
        <v>6</v>
      </c>
      <c r="I287" s="179"/>
      <c r="L287" s="175"/>
      <c r="M287" s="180"/>
      <c r="N287" s="181"/>
      <c r="O287" s="181"/>
      <c r="P287" s="181"/>
      <c r="Q287" s="181"/>
      <c r="R287" s="181"/>
      <c r="S287" s="181"/>
      <c r="T287" s="182"/>
      <c r="AT287" s="176" t="s">
        <v>149</v>
      </c>
      <c r="AU287" s="176" t="s">
        <v>83</v>
      </c>
      <c r="AV287" s="14" t="s">
        <v>83</v>
      </c>
      <c r="AW287" s="14" t="s">
        <v>32</v>
      </c>
      <c r="AX287" s="14" t="s">
        <v>81</v>
      </c>
      <c r="AY287" s="176" t="s">
        <v>137</v>
      </c>
    </row>
    <row r="288" spans="1:65" s="2" customFormat="1" ht="37.9" customHeight="1" x14ac:dyDescent="0.2">
      <c r="A288" s="33"/>
      <c r="B288" s="149"/>
      <c r="C288" s="150" t="s">
        <v>420</v>
      </c>
      <c r="D288" s="150" t="s">
        <v>140</v>
      </c>
      <c r="E288" s="151" t="s">
        <v>775</v>
      </c>
      <c r="F288" s="152" t="s">
        <v>776</v>
      </c>
      <c r="G288" s="153" t="s">
        <v>758</v>
      </c>
      <c r="H288" s="154">
        <v>6</v>
      </c>
      <c r="I288" s="155"/>
      <c r="J288" s="156">
        <f>ROUND(I288*H288,2)</f>
        <v>0</v>
      </c>
      <c r="K288" s="152" t="s">
        <v>144</v>
      </c>
      <c r="L288" s="34"/>
      <c r="M288" s="157" t="s">
        <v>1</v>
      </c>
      <c r="N288" s="158" t="s">
        <v>40</v>
      </c>
      <c r="O288" s="59"/>
      <c r="P288" s="159">
        <f>O288*H288</f>
        <v>0</v>
      </c>
      <c r="Q288" s="159">
        <v>1.4970000000000001E-2</v>
      </c>
      <c r="R288" s="159">
        <f>Q288*H288</f>
        <v>8.9820000000000011E-2</v>
      </c>
      <c r="S288" s="159">
        <v>0</v>
      </c>
      <c r="T288" s="16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1" t="s">
        <v>257</v>
      </c>
      <c r="AT288" s="161" t="s">
        <v>140</v>
      </c>
      <c r="AU288" s="161" t="s">
        <v>83</v>
      </c>
      <c r="AY288" s="18" t="s">
        <v>137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8" t="s">
        <v>81</v>
      </c>
      <c r="BK288" s="162">
        <f>ROUND(I288*H288,2)</f>
        <v>0</v>
      </c>
      <c r="BL288" s="18" t="s">
        <v>257</v>
      </c>
      <c r="BM288" s="161" t="s">
        <v>777</v>
      </c>
    </row>
    <row r="289" spans="1:65" s="2" customFormat="1" ht="19.5" x14ac:dyDescent="0.2">
      <c r="A289" s="33"/>
      <c r="B289" s="34"/>
      <c r="C289" s="33"/>
      <c r="D289" s="163" t="s">
        <v>147</v>
      </c>
      <c r="E289" s="33"/>
      <c r="F289" s="164" t="s">
        <v>778</v>
      </c>
      <c r="G289" s="33"/>
      <c r="H289" s="33"/>
      <c r="I289" s="165"/>
      <c r="J289" s="33"/>
      <c r="K289" s="33"/>
      <c r="L289" s="34"/>
      <c r="M289" s="166"/>
      <c r="N289" s="167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147</v>
      </c>
      <c r="AU289" s="18" t="s">
        <v>83</v>
      </c>
    </row>
    <row r="290" spans="1:65" s="2" customFormat="1" ht="19.5" x14ac:dyDescent="0.2">
      <c r="A290" s="33"/>
      <c r="B290" s="34"/>
      <c r="C290" s="33"/>
      <c r="D290" s="163" t="s">
        <v>448</v>
      </c>
      <c r="E290" s="33"/>
      <c r="F290" s="210" t="s">
        <v>634</v>
      </c>
      <c r="G290" s="33"/>
      <c r="H290" s="33"/>
      <c r="I290" s="165"/>
      <c r="J290" s="33"/>
      <c r="K290" s="33"/>
      <c r="L290" s="34"/>
      <c r="M290" s="166"/>
      <c r="N290" s="167"/>
      <c r="O290" s="59"/>
      <c r="P290" s="59"/>
      <c r="Q290" s="59"/>
      <c r="R290" s="59"/>
      <c r="S290" s="59"/>
      <c r="T290" s="60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8" t="s">
        <v>448</v>
      </c>
      <c r="AU290" s="18" t="s">
        <v>83</v>
      </c>
    </row>
    <row r="291" spans="1:65" s="14" customFormat="1" x14ac:dyDescent="0.2">
      <c r="B291" s="175"/>
      <c r="D291" s="163" t="s">
        <v>149</v>
      </c>
      <c r="E291" s="176" t="s">
        <v>1</v>
      </c>
      <c r="F291" s="177" t="s">
        <v>152</v>
      </c>
      <c r="H291" s="178">
        <v>6</v>
      </c>
      <c r="I291" s="179"/>
      <c r="L291" s="175"/>
      <c r="M291" s="180"/>
      <c r="N291" s="181"/>
      <c r="O291" s="181"/>
      <c r="P291" s="181"/>
      <c r="Q291" s="181"/>
      <c r="R291" s="181"/>
      <c r="S291" s="181"/>
      <c r="T291" s="182"/>
      <c r="AT291" s="176" t="s">
        <v>149</v>
      </c>
      <c r="AU291" s="176" t="s">
        <v>83</v>
      </c>
      <c r="AV291" s="14" t="s">
        <v>83</v>
      </c>
      <c r="AW291" s="14" t="s">
        <v>32</v>
      </c>
      <c r="AX291" s="14" t="s">
        <v>81</v>
      </c>
      <c r="AY291" s="176" t="s">
        <v>137</v>
      </c>
    </row>
    <row r="292" spans="1:65" s="2" customFormat="1" ht="24.2" customHeight="1" x14ac:dyDescent="0.2">
      <c r="A292" s="33"/>
      <c r="B292" s="149"/>
      <c r="C292" s="150" t="s">
        <v>425</v>
      </c>
      <c r="D292" s="150" t="s">
        <v>140</v>
      </c>
      <c r="E292" s="151" t="s">
        <v>779</v>
      </c>
      <c r="F292" s="152" t="s">
        <v>780</v>
      </c>
      <c r="G292" s="153" t="s">
        <v>758</v>
      </c>
      <c r="H292" s="154">
        <v>3</v>
      </c>
      <c r="I292" s="155"/>
      <c r="J292" s="156">
        <f>ROUND(I292*H292,2)</f>
        <v>0</v>
      </c>
      <c r="K292" s="152" t="s">
        <v>144</v>
      </c>
      <c r="L292" s="34"/>
      <c r="M292" s="157" t="s">
        <v>1</v>
      </c>
      <c r="N292" s="158" t="s">
        <v>40</v>
      </c>
      <c r="O292" s="59"/>
      <c r="P292" s="159">
        <f>O292*H292</f>
        <v>0</v>
      </c>
      <c r="Q292" s="159">
        <v>0</v>
      </c>
      <c r="R292" s="159">
        <f>Q292*H292</f>
        <v>0</v>
      </c>
      <c r="S292" s="159">
        <v>3.4700000000000002E-2</v>
      </c>
      <c r="T292" s="160">
        <f>S292*H292</f>
        <v>0.1041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1" t="s">
        <v>257</v>
      </c>
      <c r="AT292" s="161" t="s">
        <v>140</v>
      </c>
      <c r="AU292" s="161" t="s">
        <v>83</v>
      </c>
      <c r="AY292" s="18" t="s">
        <v>137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18" t="s">
        <v>81</v>
      </c>
      <c r="BK292" s="162">
        <f>ROUND(I292*H292,2)</f>
        <v>0</v>
      </c>
      <c r="BL292" s="18" t="s">
        <v>257</v>
      </c>
      <c r="BM292" s="161" t="s">
        <v>781</v>
      </c>
    </row>
    <row r="293" spans="1:65" s="2" customFormat="1" ht="19.5" x14ac:dyDescent="0.2">
      <c r="A293" s="33"/>
      <c r="B293" s="34"/>
      <c r="C293" s="33"/>
      <c r="D293" s="163" t="s">
        <v>147</v>
      </c>
      <c r="E293" s="33"/>
      <c r="F293" s="164" t="s">
        <v>780</v>
      </c>
      <c r="G293" s="33"/>
      <c r="H293" s="33"/>
      <c r="I293" s="165"/>
      <c r="J293" s="33"/>
      <c r="K293" s="33"/>
      <c r="L293" s="34"/>
      <c r="M293" s="166"/>
      <c r="N293" s="167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147</v>
      </c>
      <c r="AU293" s="18" t="s">
        <v>83</v>
      </c>
    </row>
    <row r="294" spans="1:65" s="2" customFormat="1" ht="19.5" x14ac:dyDescent="0.2">
      <c r="A294" s="33"/>
      <c r="B294" s="34"/>
      <c r="C294" s="33"/>
      <c r="D294" s="163" t="s">
        <v>448</v>
      </c>
      <c r="E294" s="33"/>
      <c r="F294" s="210" t="s">
        <v>634</v>
      </c>
      <c r="G294" s="33"/>
      <c r="H294" s="33"/>
      <c r="I294" s="165"/>
      <c r="J294" s="33"/>
      <c r="K294" s="33"/>
      <c r="L294" s="34"/>
      <c r="M294" s="166"/>
      <c r="N294" s="167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448</v>
      </c>
      <c r="AU294" s="18" t="s">
        <v>83</v>
      </c>
    </row>
    <row r="295" spans="1:65" s="14" customFormat="1" x14ac:dyDescent="0.2">
      <c r="B295" s="175"/>
      <c r="D295" s="163" t="s">
        <v>149</v>
      </c>
      <c r="E295" s="176" t="s">
        <v>1</v>
      </c>
      <c r="F295" s="177" t="s">
        <v>138</v>
      </c>
      <c r="H295" s="178">
        <v>3</v>
      </c>
      <c r="I295" s="179"/>
      <c r="L295" s="175"/>
      <c r="M295" s="180"/>
      <c r="N295" s="181"/>
      <c r="O295" s="181"/>
      <c r="P295" s="181"/>
      <c r="Q295" s="181"/>
      <c r="R295" s="181"/>
      <c r="S295" s="181"/>
      <c r="T295" s="182"/>
      <c r="AT295" s="176" t="s">
        <v>149</v>
      </c>
      <c r="AU295" s="176" t="s">
        <v>83</v>
      </c>
      <c r="AV295" s="14" t="s">
        <v>83</v>
      </c>
      <c r="AW295" s="14" t="s">
        <v>32</v>
      </c>
      <c r="AX295" s="14" t="s">
        <v>81</v>
      </c>
      <c r="AY295" s="176" t="s">
        <v>137</v>
      </c>
    </row>
    <row r="296" spans="1:65" s="2" customFormat="1" ht="24.2" customHeight="1" x14ac:dyDescent="0.2">
      <c r="A296" s="33"/>
      <c r="B296" s="149"/>
      <c r="C296" s="150" t="s">
        <v>431</v>
      </c>
      <c r="D296" s="150" t="s">
        <v>140</v>
      </c>
      <c r="E296" s="151" t="s">
        <v>782</v>
      </c>
      <c r="F296" s="152" t="s">
        <v>783</v>
      </c>
      <c r="G296" s="153" t="s">
        <v>758</v>
      </c>
      <c r="H296" s="154">
        <v>3</v>
      </c>
      <c r="I296" s="155"/>
      <c r="J296" s="156">
        <f>ROUND(I296*H296,2)</f>
        <v>0</v>
      </c>
      <c r="K296" s="152" t="s">
        <v>144</v>
      </c>
      <c r="L296" s="34"/>
      <c r="M296" s="157" t="s">
        <v>1</v>
      </c>
      <c r="N296" s="158" t="s">
        <v>40</v>
      </c>
      <c r="O296" s="59"/>
      <c r="P296" s="159">
        <f>O296*H296</f>
        <v>0</v>
      </c>
      <c r="Q296" s="159">
        <v>1.47E-2</v>
      </c>
      <c r="R296" s="159">
        <f>Q296*H296</f>
        <v>4.41E-2</v>
      </c>
      <c r="S296" s="159">
        <v>0</v>
      </c>
      <c r="T296" s="16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1" t="s">
        <v>257</v>
      </c>
      <c r="AT296" s="161" t="s">
        <v>140</v>
      </c>
      <c r="AU296" s="161" t="s">
        <v>83</v>
      </c>
      <c r="AY296" s="18" t="s">
        <v>137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8" t="s">
        <v>81</v>
      </c>
      <c r="BK296" s="162">
        <f>ROUND(I296*H296,2)</f>
        <v>0</v>
      </c>
      <c r="BL296" s="18" t="s">
        <v>257</v>
      </c>
      <c r="BM296" s="161" t="s">
        <v>784</v>
      </c>
    </row>
    <row r="297" spans="1:65" s="2" customFormat="1" x14ac:dyDescent="0.2">
      <c r="A297" s="33"/>
      <c r="B297" s="34"/>
      <c r="C297" s="33"/>
      <c r="D297" s="163" t="s">
        <v>147</v>
      </c>
      <c r="E297" s="33"/>
      <c r="F297" s="164" t="s">
        <v>785</v>
      </c>
      <c r="G297" s="33"/>
      <c r="H297" s="33"/>
      <c r="I297" s="165"/>
      <c r="J297" s="33"/>
      <c r="K297" s="33"/>
      <c r="L297" s="34"/>
      <c r="M297" s="166"/>
      <c r="N297" s="167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147</v>
      </c>
      <c r="AU297" s="18" t="s">
        <v>83</v>
      </c>
    </row>
    <row r="298" spans="1:65" s="2" customFormat="1" ht="19.5" x14ac:dyDescent="0.2">
      <c r="A298" s="33"/>
      <c r="B298" s="34"/>
      <c r="C298" s="33"/>
      <c r="D298" s="163" t="s">
        <v>448</v>
      </c>
      <c r="E298" s="33"/>
      <c r="F298" s="210" t="s">
        <v>786</v>
      </c>
      <c r="G298" s="33"/>
      <c r="H298" s="33"/>
      <c r="I298" s="165"/>
      <c r="J298" s="33"/>
      <c r="K298" s="33"/>
      <c r="L298" s="34"/>
      <c r="M298" s="166"/>
      <c r="N298" s="167"/>
      <c r="O298" s="59"/>
      <c r="P298" s="59"/>
      <c r="Q298" s="59"/>
      <c r="R298" s="59"/>
      <c r="S298" s="59"/>
      <c r="T298" s="60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448</v>
      </c>
      <c r="AU298" s="18" t="s">
        <v>83</v>
      </c>
    </row>
    <row r="299" spans="1:65" s="14" customFormat="1" x14ac:dyDescent="0.2">
      <c r="B299" s="175"/>
      <c r="D299" s="163" t="s">
        <v>149</v>
      </c>
      <c r="E299" s="176" t="s">
        <v>1</v>
      </c>
      <c r="F299" s="177" t="s">
        <v>138</v>
      </c>
      <c r="H299" s="178">
        <v>3</v>
      </c>
      <c r="I299" s="179"/>
      <c r="L299" s="175"/>
      <c r="M299" s="180"/>
      <c r="N299" s="181"/>
      <c r="O299" s="181"/>
      <c r="P299" s="181"/>
      <c r="Q299" s="181"/>
      <c r="R299" s="181"/>
      <c r="S299" s="181"/>
      <c r="T299" s="182"/>
      <c r="AT299" s="176" t="s">
        <v>149</v>
      </c>
      <c r="AU299" s="176" t="s">
        <v>83</v>
      </c>
      <c r="AV299" s="14" t="s">
        <v>83</v>
      </c>
      <c r="AW299" s="14" t="s">
        <v>32</v>
      </c>
      <c r="AX299" s="14" t="s">
        <v>81</v>
      </c>
      <c r="AY299" s="176" t="s">
        <v>137</v>
      </c>
    </row>
    <row r="300" spans="1:65" s="2" customFormat="1" ht="14.45" customHeight="1" x14ac:dyDescent="0.2">
      <c r="A300" s="33"/>
      <c r="B300" s="149"/>
      <c r="C300" s="150" t="s">
        <v>435</v>
      </c>
      <c r="D300" s="150" t="s">
        <v>140</v>
      </c>
      <c r="E300" s="151" t="s">
        <v>787</v>
      </c>
      <c r="F300" s="152" t="s">
        <v>788</v>
      </c>
      <c r="G300" s="153" t="s">
        <v>758</v>
      </c>
      <c r="H300" s="154">
        <v>9</v>
      </c>
      <c r="I300" s="155"/>
      <c r="J300" s="156">
        <f>ROUND(I300*H300,2)</f>
        <v>0</v>
      </c>
      <c r="K300" s="152" t="s">
        <v>144</v>
      </c>
      <c r="L300" s="34"/>
      <c r="M300" s="157" t="s">
        <v>1</v>
      </c>
      <c r="N300" s="158" t="s">
        <v>40</v>
      </c>
      <c r="O300" s="59"/>
      <c r="P300" s="159">
        <f>O300*H300</f>
        <v>0</v>
      </c>
      <c r="Q300" s="159">
        <v>0</v>
      </c>
      <c r="R300" s="159">
        <f>Q300*H300</f>
        <v>0</v>
      </c>
      <c r="S300" s="159">
        <v>1.56E-3</v>
      </c>
      <c r="T300" s="160">
        <f>S300*H300</f>
        <v>1.404E-2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257</v>
      </c>
      <c r="AT300" s="161" t="s">
        <v>140</v>
      </c>
      <c r="AU300" s="161" t="s">
        <v>83</v>
      </c>
      <c r="AY300" s="18" t="s">
        <v>137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81</v>
      </c>
      <c r="BK300" s="162">
        <f>ROUND(I300*H300,2)</f>
        <v>0</v>
      </c>
      <c r="BL300" s="18" t="s">
        <v>257</v>
      </c>
      <c r="BM300" s="161" t="s">
        <v>789</v>
      </c>
    </row>
    <row r="301" spans="1:65" s="2" customFormat="1" x14ac:dyDescent="0.2">
      <c r="A301" s="33"/>
      <c r="B301" s="34"/>
      <c r="C301" s="33"/>
      <c r="D301" s="163" t="s">
        <v>147</v>
      </c>
      <c r="E301" s="33"/>
      <c r="F301" s="164" t="s">
        <v>790</v>
      </c>
      <c r="G301" s="33"/>
      <c r="H301" s="33"/>
      <c r="I301" s="165"/>
      <c r="J301" s="33"/>
      <c r="K301" s="33"/>
      <c r="L301" s="34"/>
      <c r="M301" s="166"/>
      <c r="N301" s="167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147</v>
      </c>
      <c r="AU301" s="18" t="s">
        <v>83</v>
      </c>
    </row>
    <row r="302" spans="1:65" s="2" customFormat="1" ht="19.5" x14ac:dyDescent="0.2">
      <c r="A302" s="33"/>
      <c r="B302" s="34"/>
      <c r="C302" s="33"/>
      <c r="D302" s="163" t="s">
        <v>448</v>
      </c>
      <c r="E302" s="33"/>
      <c r="F302" s="210" t="s">
        <v>634</v>
      </c>
      <c r="G302" s="33"/>
      <c r="H302" s="33"/>
      <c r="I302" s="165"/>
      <c r="J302" s="33"/>
      <c r="K302" s="33"/>
      <c r="L302" s="34"/>
      <c r="M302" s="166"/>
      <c r="N302" s="167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448</v>
      </c>
      <c r="AU302" s="18" t="s">
        <v>83</v>
      </c>
    </row>
    <row r="303" spans="1:65" s="14" customFormat="1" x14ac:dyDescent="0.2">
      <c r="B303" s="175"/>
      <c r="D303" s="163" t="s">
        <v>149</v>
      </c>
      <c r="E303" s="176" t="s">
        <v>1</v>
      </c>
      <c r="F303" s="177" t="s">
        <v>791</v>
      </c>
      <c r="H303" s="178">
        <v>6</v>
      </c>
      <c r="I303" s="179"/>
      <c r="L303" s="175"/>
      <c r="M303" s="180"/>
      <c r="N303" s="181"/>
      <c r="O303" s="181"/>
      <c r="P303" s="181"/>
      <c r="Q303" s="181"/>
      <c r="R303" s="181"/>
      <c r="S303" s="181"/>
      <c r="T303" s="182"/>
      <c r="AT303" s="176" t="s">
        <v>149</v>
      </c>
      <c r="AU303" s="176" t="s">
        <v>83</v>
      </c>
      <c r="AV303" s="14" t="s">
        <v>83</v>
      </c>
      <c r="AW303" s="14" t="s">
        <v>32</v>
      </c>
      <c r="AX303" s="14" t="s">
        <v>75</v>
      </c>
      <c r="AY303" s="176" t="s">
        <v>137</v>
      </c>
    </row>
    <row r="304" spans="1:65" s="14" customFormat="1" x14ac:dyDescent="0.2">
      <c r="B304" s="175"/>
      <c r="D304" s="163" t="s">
        <v>149</v>
      </c>
      <c r="E304" s="176" t="s">
        <v>1</v>
      </c>
      <c r="F304" s="177" t="s">
        <v>792</v>
      </c>
      <c r="H304" s="178">
        <v>3</v>
      </c>
      <c r="I304" s="179"/>
      <c r="L304" s="175"/>
      <c r="M304" s="180"/>
      <c r="N304" s="181"/>
      <c r="O304" s="181"/>
      <c r="P304" s="181"/>
      <c r="Q304" s="181"/>
      <c r="R304" s="181"/>
      <c r="S304" s="181"/>
      <c r="T304" s="182"/>
      <c r="AT304" s="176" t="s">
        <v>149</v>
      </c>
      <c r="AU304" s="176" t="s">
        <v>83</v>
      </c>
      <c r="AV304" s="14" t="s">
        <v>83</v>
      </c>
      <c r="AW304" s="14" t="s">
        <v>32</v>
      </c>
      <c r="AX304" s="14" t="s">
        <v>75</v>
      </c>
      <c r="AY304" s="176" t="s">
        <v>137</v>
      </c>
    </row>
    <row r="305" spans="1:65" s="16" customFormat="1" x14ac:dyDescent="0.2">
      <c r="B305" s="191"/>
      <c r="D305" s="163" t="s">
        <v>149</v>
      </c>
      <c r="E305" s="192" t="s">
        <v>1</v>
      </c>
      <c r="F305" s="193" t="s">
        <v>192</v>
      </c>
      <c r="H305" s="194">
        <v>9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149</v>
      </c>
      <c r="AU305" s="192" t="s">
        <v>83</v>
      </c>
      <c r="AV305" s="16" t="s">
        <v>145</v>
      </c>
      <c r="AW305" s="16" t="s">
        <v>32</v>
      </c>
      <c r="AX305" s="16" t="s">
        <v>81</v>
      </c>
      <c r="AY305" s="192" t="s">
        <v>137</v>
      </c>
    </row>
    <row r="306" spans="1:65" s="2" customFormat="1" ht="24.2" customHeight="1" x14ac:dyDescent="0.2">
      <c r="A306" s="33"/>
      <c r="B306" s="149"/>
      <c r="C306" s="150" t="s">
        <v>442</v>
      </c>
      <c r="D306" s="150" t="s">
        <v>140</v>
      </c>
      <c r="E306" s="151" t="s">
        <v>793</v>
      </c>
      <c r="F306" s="152" t="s">
        <v>794</v>
      </c>
      <c r="G306" s="153" t="s">
        <v>758</v>
      </c>
      <c r="H306" s="154">
        <v>3</v>
      </c>
      <c r="I306" s="155"/>
      <c r="J306" s="156">
        <f>ROUND(I306*H306,2)</f>
        <v>0</v>
      </c>
      <c r="K306" s="152" t="s">
        <v>144</v>
      </c>
      <c r="L306" s="34"/>
      <c r="M306" s="157" t="s">
        <v>1</v>
      </c>
      <c r="N306" s="158" t="s">
        <v>40</v>
      </c>
      <c r="O306" s="59"/>
      <c r="P306" s="159">
        <f>O306*H306</f>
        <v>0</v>
      </c>
      <c r="Q306" s="159">
        <v>2.0799999999999998E-3</v>
      </c>
      <c r="R306" s="159">
        <f>Q306*H306</f>
        <v>6.239999999999999E-3</v>
      </c>
      <c r="S306" s="159">
        <v>0</v>
      </c>
      <c r="T306" s="16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1" t="s">
        <v>257</v>
      </c>
      <c r="AT306" s="161" t="s">
        <v>140</v>
      </c>
      <c r="AU306" s="161" t="s">
        <v>83</v>
      </c>
      <c r="AY306" s="18" t="s">
        <v>137</v>
      </c>
      <c r="BE306" s="162">
        <f>IF(N306="základní",J306,0)</f>
        <v>0</v>
      </c>
      <c r="BF306" s="162">
        <f>IF(N306="snížená",J306,0)</f>
        <v>0</v>
      </c>
      <c r="BG306" s="162">
        <f>IF(N306="zákl. přenesená",J306,0)</f>
        <v>0</v>
      </c>
      <c r="BH306" s="162">
        <f>IF(N306="sníž. přenesená",J306,0)</f>
        <v>0</v>
      </c>
      <c r="BI306" s="162">
        <f>IF(N306="nulová",J306,0)</f>
        <v>0</v>
      </c>
      <c r="BJ306" s="18" t="s">
        <v>81</v>
      </c>
      <c r="BK306" s="162">
        <f>ROUND(I306*H306,2)</f>
        <v>0</v>
      </c>
      <c r="BL306" s="18" t="s">
        <v>257</v>
      </c>
      <c r="BM306" s="161" t="s">
        <v>795</v>
      </c>
    </row>
    <row r="307" spans="1:65" s="2" customFormat="1" ht="19.5" x14ac:dyDescent="0.2">
      <c r="A307" s="33"/>
      <c r="B307" s="34"/>
      <c r="C307" s="33"/>
      <c r="D307" s="163" t="s">
        <v>147</v>
      </c>
      <c r="E307" s="33"/>
      <c r="F307" s="164" t="s">
        <v>794</v>
      </c>
      <c r="G307" s="33"/>
      <c r="H307" s="33"/>
      <c r="I307" s="165"/>
      <c r="J307" s="33"/>
      <c r="K307" s="33"/>
      <c r="L307" s="34"/>
      <c r="M307" s="166"/>
      <c r="N307" s="167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147</v>
      </c>
      <c r="AU307" s="18" t="s">
        <v>83</v>
      </c>
    </row>
    <row r="308" spans="1:65" s="2" customFormat="1" ht="19.5" x14ac:dyDescent="0.2">
      <c r="A308" s="33"/>
      <c r="B308" s="34"/>
      <c r="C308" s="33"/>
      <c r="D308" s="163" t="s">
        <v>448</v>
      </c>
      <c r="E308" s="33"/>
      <c r="F308" s="210" t="s">
        <v>634</v>
      </c>
      <c r="G308" s="33"/>
      <c r="H308" s="33"/>
      <c r="I308" s="165"/>
      <c r="J308" s="33"/>
      <c r="K308" s="33"/>
      <c r="L308" s="34"/>
      <c r="M308" s="166"/>
      <c r="N308" s="167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448</v>
      </c>
      <c r="AU308" s="18" t="s">
        <v>83</v>
      </c>
    </row>
    <row r="309" spans="1:65" s="14" customFormat="1" x14ac:dyDescent="0.2">
      <c r="B309" s="175"/>
      <c r="D309" s="163" t="s">
        <v>149</v>
      </c>
      <c r="E309" s="176" t="s">
        <v>1</v>
      </c>
      <c r="F309" s="177" t="s">
        <v>792</v>
      </c>
      <c r="H309" s="178">
        <v>3</v>
      </c>
      <c r="I309" s="179"/>
      <c r="L309" s="175"/>
      <c r="M309" s="180"/>
      <c r="N309" s="181"/>
      <c r="O309" s="181"/>
      <c r="P309" s="181"/>
      <c r="Q309" s="181"/>
      <c r="R309" s="181"/>
      <c r="S309" s="181"/>
      <c r="T309" s="182"/>
      <c r="AT309" s="176" t="s">
        <v>149</v>
      </c>
      <c r="AU309" s="176" t="s">
        <v>83</v>
      </c>
      <c r="AV309" s="14" t="s">
        <v>83</v>
      </c>
      <c r="AW309" s="14" t="s">
        <v>32</v>
      </c>
      <c r="AX309" s="14" t="s">
        <v>81</v>
      </c>
      <c r="AY309" s="176" t="s">
        <v>137</v>
      </c>
    </row>
    <row r="310" spans="1:65" s="2" customFormat="1" ht="37.9" customHeight="1" x14ac:dyDescent="0.2">
      <c r="A310" s="33"/>
      <c r="B310" s="149"/>
      <c r="C310" s="150" t="s">
        <v>451</v>
      </c>
      <c r="D310" s="150" t="s">
        <v>140</v>
      </c>
      <c r="E310" s="151" t="s">
        <v>796</v>
      </c>
      <c r="F310" s="152" t="s">
        <v>797</v>
      </c>
      <c r="G310" s="153" t="s">
        <v>758</v>
      </c>
      <c r="H310" s="154">
        <v>6</v>
      </c>
      <c r="I310" s="155"/>
      <c r="J310" s="156">
        <f>ROUND(I310*H310,2)</f>
        <v>0</v>
      </c>
      <c r="K310" s="152" t="s">
        <v>144</v>
      </c>
      <c r="L310" s="34"/>
      <c r="M310" s="157" t="s">
        <v>1</v>
      </c>
      <c r="N310" s="158" t="s">
        <v>40</v>
      </c>
      <c r="O310" s="59"/>
      <c r="P310" s="159">
        <f>O310*H310</f>
        <v>0</v>
      </c>
      <c r="Q310" s="159">
        <v>1.8E-3</v>
      </c>
      <c r="R310" s="159">
        <f>Q310*H310</f>
        <v>1.0800000000000001E-2</v>
      </c>
      <c r="S310" s="159">
        <v>0</v>
      </c>
      <c r="T310" s="160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1" t="s">
        <v>257</v>
      </c>
      <c r="AT310" s="161" t="s">
        <v>140</v>
      </c>
      <c r="AU310" s="161" t="s">
        <v>83</v>
      </c>
      <c r="AY310" s="18" t="s">
        <v>137</v>
      </c>
      <c r="BE310" s="162">
        <f>IF(N310="základní",J310,0)</f>
        <v>0</v>
      </c>
      <c r="BF310" s="162">
        <f>IF(N310="snížená",J310,0)</f>
        <v>0</v>
      </c>
      <c r="BG310" s="162">
        <f>IF(N310="zákl. přenesená",J310,0)</f>
        <v>0</v>
      </c>
      <c r="BH310" s="162">
        <f>IF(N310="sníž. přenesená",J310,0)</f>
        <v>0</v>
      </c>
      <c r="BI310" s="162">
        <f>IF(N310="nulová",J310,0)</f>
        <v>0</v>
      </c>
      <c r="BJ310" s="18" t="s">
        <v>81</v>
      </c>
      <c r="BK310" s="162">
        <f>ROUND(I310*H310,2)</f>
        <v>0</v>
      </c>
      <c r="BL310" s="18" t="s">
        <v>257</v>
      </c>
      <c r="BM310" s="161" t="s">
        <v>798</v>
      </c>
    </row>
    <row r="311" spans="1:65" s="2" customFormat="1" ht="19.5" x14ac:dyDescent="0.2">
      <c r="A311" s="33"/>
      <c r="B311" s="34"/>
      <c r="C311" s="33"/>
      <c r="D311" s="163" t="s">
        <v>147</v>
      </c>
      <c r="E311" s="33"/>
      <c r="F311" s="164" t="s">
        <v>797</v>
      </c>
      <c r="G311" s="33"/>
      <c r="H311" s="33"/>
      <c r="I311" s="165"/>
      <c r="J311" s="33"/>
      <c r="K311" s="33"/>
      <c r="L311" s="34"/>
      <c r="M311" s="166"/>
      <c r="N311" s="167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147</v>
      </c>
      <c r="AU311" s="18" t="s">
        <v>83</v>
      </c>
    </row>
    <row r="312" spans="1:65" s="2" customFormat="1" ht="19.5" x14ac:dyDescent="0.2">
      <c r="A312" s="33"/>
      <c r="B312" s="34"/>
      <c r="C312" s="33"/>
      <c r="D312" s="163" t="s">
        <v>448</v>
      </c>
      <c r="E312" s="33"/>
      <c r="F312" s="210" t="s">
        <v>634</v>
      </c>
      <c r="G312" s="33"/>
      <c r="H312" s="33"/>
      <c r="I312" s="165"/>
      <c r="J312" s="33"/>
      <c r="K312" s="33"/>
      <c r="L312" s="34"/>
      <c r="M312" s="166"/>
      <c r="N312" s="167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448</v>
      </c>
      <c r="AU312" s="18" t="s">
        <v>83</v>
      </c>
    </row>
    <row r="313" spans="1:65" s="14" customFormat="1" x14ac:dyDescent="0.2">
      <c r="B313" s="175"/>
      <c r="D313" s="163" t="s">
        <v>149</v>
      </c>
      <c r="E313" s="176" t="s">
        <v>1</v>
      </c>
      <c r="F313" s="177" t="s">
        <v>791</v>
      </c>
      <c r="H313" s="178">
        <v>6</v>
      </c>
      <c r="I313" s="179"/>
      <c r="L313" s="175"/>
      <c r="M313" s="180"/>
      <c r="N313" s="181"/>
      <c r="O313" s="181"/>
      <c r="P313" s="181"/>
      <c r="Q313" s="181"/>
      <c r="R313" s="181"/>
      <c r="S313" s="181"/>
      <c r="T313" s="182"/>
      <c r="AT313" s="176" t="s">
        <v>149</v>
      </c>
      <c r="AU313" s="176" t="s">
        <v>83</v>
      </c>
      <c r="AV313" s="14" t="s">
        <v>83</v>
      </c>
      <c r="AW313" s="14" t="s">
        <v>32</v>
      </c>
      <c r="AX313" s="14" t="s">
        <v>81</v>
      </c>
      <c r="AY313" s="176" t="s">
        <v>137</v>
      </c>
    </row>
    <row r="314" spans="1:65" s="2" customFormat="1" ht="24.2" customHeight="1" x14ac:dyDescent="0.2">
      <c r="A314" s="33"/>
      <c r="B314" s="149"/>
      <c r="C314" s="150" t="s">
        <v>246</v>
      </c>
      <c r="D314" s="150" t="s">
        <v>140</v>
      </c>
      <c r="E314" s="151" t="s">
        <v>799</v>
      </c>
      <c r="F314" s="152" t="s">
        <v>800</v>
      </c>
      <c r="G314" s="153" t="s">
        <v>294</v>
      </c>
      <c r="H314" s="154">
        <v>0.42699999999999999</v>
      </c>
      <c r="I314" s="155"/>
      <c r="J314" s="156">
        <f>ROUND(I314*H314,2)</f>
        <v>0</v>
      </c>
      <c r="K314" s="152" t="s">
        <v>144</v>
      </c>
      <c r="L314" s="34"/>
      <c r="M314" s="157" t="s">
        <v>1</v>
      </c>
      <c r="N314" s="158" t="s">
        <v>40</v>
      </c>
      <c r="O314" s="59"/>
      <c r="P314" s="159">
        <f>O314*H314</f>
        <v>0</v>
      </c>
      <c r="Q314" s="159">
        <v>0</v>
      </c>
      <c r="R314" s="159">
        <f>Q314*H314</f>
        <v>0</v>
      </c>
      <c r="S314" s="159">
        <v>0</v>
      </c>
      <c r="T314" s="160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1" t="s">
        <v>257</v>
      </c>
      <c r="AT314" s="161" t="s">
        <v>140</v>
      </c>
      <c r="AU314" s="161" t="s">
        <v>83</v>
      </c>
      <c r="AY314" s="18" t="s">
        <v>137</v>
      </c>
      <c r="BE314" s="162">
        <f>IF(N314="základní",J314,0)</f>
        <v>0</v>
      </c>
      <c r="BF314" s="162">
        <f>IF(N314="snížená",J314,0)</f>
        <v>0</v>
      </c>
      <c r="BG314" s="162">
        <f>IF(N314="zákl. přenesená",J314,0)</f>
        <v>0</v>
      </c>
      <c r="BH314" s="162">
        <f>IF(N314="sníž. přenesená",J314,0)</f>
        <v>0</v>
      </c>
      <c r="BI314" s="162">
        <f>IF(N314="nulová",J314,0)</f>
        <v>0</v>
      </c>
      <c r="BJ314" s="18" t="s">
        <v>81</v>
      </c>
      <c r="BK314" s="162">
        <f>ROUND(I314*H314,2)</f>
        <v>0</v>
      </c>
      <c r="BL314" s="18" t="s">
        <v>257</v>
      </c>
      <c r="BM314" s="161" t="s">
        <v>801</v>
      </c>
    </row>
    <row r="315" spans="1:65" s="2" customFormat="1" ht="29.25" x14ac:dyDescent="0.2">
      <c r="A315" s="33"/>
      <c r="B315" s="34"/>
      <c r="C315" s="33"/>
      <c r="D315" s="163" t="s">
        <v>147</v>
      </c>
      <c r="E315" s="33"/>
      <c r="F315" s="164" t="s">
        <v>802</v>
      </c>
      <c r="G315" s="33"/>
      <c r="H315" s="33"/>
      <c r="I315" s="165"/>
      <c r="J315" s="33"/>
      <c r="K315" s="33"/>
      <c r="L315" s="34"/>
      <c r="M315" s="166"/>
      <c r="N315" s="167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147</v>
      </c>
      <c r="AU315" s="18" t="s">
        <v>83</v>
      </c>
    </row>
    <row r="316" spans="1:65" s="12" customFormat="1" ht="22.9" customHeight="1" x14ac:dyDescent="0.2">
      <c r="B316" s="136"/>
      <c r="D316" s="137" t="s">
        <v>74</v>
      </c>
      <c r="E316" s="147" t="s">
        <v>803</v>
      </c>
      <c r="F316" s="147" t="s">
        <v>804</v>
      </c>
      <c r="I316" s="139"/>
      <c r="J316" s="148">
        <f>BK316</f>
        <v>0</v>
      </c>
      <c r="L316" s="136"/>
      <c r="M316" s="141"/>
      <c r="N316" s="142"/>
      <c r="O316" s="142"/>
      <c r="P316" s="143">
        <f>SUM(P317:P338)</f>
        <v>0</v>
      </c>
      <c r="Q316" s="142"/>
      <c r="R316" s="143">
        <f>SUM(R317:R338)</f>
        <v>4.4400000000000002E-2</v>
      </c>
      <c r="S316" s="142"/>
      <c r="T316" s="144">
        <f>SUM(T317:T338)</f>
        <v>0</v>
      </c>
      <c r="AR316" s="137" t="s">
        <v>83</v>
      </c>
      <c r="AT316" s="145" t="s">
        <v>74</v>
      </c>
      <c r="AU316" s="145" t="s">
        <v>81</v>
      </c>
      <c r="AY316" s="137" t="s">
        <v>137</v>
      </c>
      <c r="BK316" s="146">
        <f>SUM(BK317:BK338)</f>
        <v>0</v>
      </c>
    </row>
    <row r="317" spans="1:65" s="2" customFormat="1" ht="24.2" customHeight="1" x14ac:dyDescent="0.2">
      <c r="A317" s="33"/>
      <c r="B317" s="149"/>
      <c r="C317" s="150" t="s">
        <v>461</v>
      </c>
      <c r="D317" s="150" t="s">
        <v>140</v>
      </c>
      <c r="E317" s="151" t="s">
        <v>805</v>
      </c>
      <c r="F317" s="152" t="s">
        <v>806</v>
      </c>
      <c r="G317" s="153" t="s">
        <v>609</v>
      </c>
      <c r="H317" s="154">
        <v>8</v>
      </c>
      <c r="I317" s="155"/>
      <c r="J317" s="156">
        <f>ROUND(I317*H317,2)</f>
        <v>0</v>
      </c>
      <c r="K317" s="152" t="s">
        <v>1</v>
      </c>
      <c r="L317" s="34"/>
      <c r="M317" s="157" t="s">
        <v>1</v>
      </c>
      <c r="N317" s="158" t="s">
        <v>40</v>
      </c>
      <c r="O317" s="59"/>
      <c r="P317" s="159">
        <f>O317*H317</f>
        <v>0</v>
      </c>
      <c r="Q317" s="159">
        <v>0</v>
      </c>
      <c r="R317" s="159">
        <f>Q317*H317</f>
        <v>0</v>
      </c>
      <c r="S317" s="159">
        <v>0</v>
      </c>
      <c r="T317" s="160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1" t="s">
        <v>257</v>
      </c>
      <c r="AT317" s="161" t="s">
        <v>140</v>
      </c>
      <c r="AU317" s="161" t="s">
        <v>83</v>
      </c>
      <c r="AY317" s="18" t="s">
        <v>137</v>
      </c>
      <c r="BE317" s="162">
        <f>IF(N317="základní",J317,0)</f>
        <v>0</v>
      </c>
      <c r="BF317" s="162">
        <f>IF(N317="snížená",J317,0)</f>
        <v>0</v>
      </c>
      <c r="BG317" s="162">
        <f>IF(N317="zákl. přenesená",J317,0)</f>
        <v>0</v>
      </c>
      <c r="BH317" s="162">
        <f>IF(N317="sníž. přenesená",J317,0)</f>
        <v>0</v>
      </c>
      <c r="BI317" s="162">
        <f>IF(N317="nulová",J317,0)</f>
        <v>0</v>
      </c>
      <c r="BJ317" s="18" t="s">
        <v>81</v>
      </c>
      <c r="BK317" s="162">
        <f>ROUND(I317*H317,2)</f>
        <v>0</v>
      </c>
      <c r="BL317" s="18" t="s">
        <v>257</v>
      </c>
      <c r="BM317" s="161" t="s">
        <v>807</v>
      </c>
    </row>
    <row r="318" spans="1:65" s="2" customFormat="1" ht="19.5" x14ac:dyDescent="0.2">
      <c r="A318" s="33"/>
      <c r="B318" s="34"/>
      <c r="C318" s="33"/>
      <c r="D318" s="163" t="s">
        <v>147</v>
      </c>
      <c r="E318" s="33"/>
      <c r="F318" s="164" t="s">
        <v>806</v>
      </c>
      <c r="G318" s="33"/>
      <c r="H318" s="33"/>
      <c r="I318" s="165"/>
      <c r="J318" s="33"/>
      <c r="K318" s="33"/>
      <c r="L318" s="34"/>
      <c r="M318" s="166"/>
      <c r="N318" s="167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147</v>
      </c>
      <c r="AU318" s="18" t="s">
        <v>83</v>
      </c>
    </row>
    <row r="319" spans="1:65" s="2" customFormat="1" ht="19.5" x14ac:dyDescent="0.2">
      <c r="A319" s="33"/>
      <c r="B319" s="34"/>
      <c r="C319" s="33"/>
      <c r="D319" s="163" t="s">
        <v>448</v>
      </c>
      <c r="E319" s="33"/>
      <c r="F319" s="210" t="s">
        <v>634</v>
      </c>
      <c r="G319" s="33"/>
      <c r="H319" s="33"/>
      <c r="I319" s="165"/>
      <c r="J319" s="33"/>
      <c r="K319" s="33"/>
      <c r="L319" s="34"/>
      <c r="M319" s="166"/>
      <c r="N319" s="167"/>
      <c r="O319" s="59"/>
      <c r="P319" s="59"/>
      <c r="Q319" s="59"/>
      <c r="R319" s="59"/>
      <c r="S319" s="59"/>
      <c r="T319" s="60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448</v>
      </c>
      <c r="AU319" s="18" t="s">
        <v>83</v>
      </c>
    </row>
    <row r="320" spans="1:65" s="14" customFormat="1" x14ac:dyDescent="0.2">
      <c r="B320" s="175"/>
      <c r="D320" s="163" t="s">
        <v>149</v>
      </c>
      <c r="E320" s="176" t="s">
        <v>1</v>
      </c>
      <c r="F320" s="177" t="s">
        <v>200</v>
      </c>
      <c r="H320" s="178">
        <v>8</v>
      </c>
      <c r="I320" s="179"/>
      <c r="L320" s="175"/>
      <c r="M320" s="180"/>
      <c r="N320" s="181"/>
      <c r="O320" s="181"/>
      <c r="P320" s="181"/>
      <c r="Q320" s="181"/>
      <c r="R320" s="181"/>
      <c r="S320" s="181"/>
      <c r="T320" s="182"/>
      <c r="AT320" s="176" t="s">
        <v>149</v>
      </c>
      <c r="AU320" s="176" t="s">
        <v>83</v>
      </c>
      <c r="AV320" s="14" t="s">
        <v>83</v>
      </c>
      <c r="AW320" s="14" t="s">
        <v>32</v>
      </c>
      <c r="AX320" s="14" t="s">
        <v>81</v>
      </c>
      <c r="AY320" s="176" t="s">
        <v>137</v>
      </c>
    </row>
    <row r="321" spans="1:65" s="2" customFormat="1" ht="14.45" customHeight="1" x14ac:dyDescent="0.2">
      <c r="A321" s="33"/>
      <c r="B321" s="149"/>
      <c r="C321" s="150" t="s">
        <v>464</v>
      </c>
      <c r="D321" s="150" t="s">
        <v>140</v>
      </c>
      <c r="E321" s="151" t="s">
        <v>808</v>
      </c>
      <c r="F321" s="152" t="s">
        <v>809</v>
      </c>
      <c r="G321" s="153" t="s">
        <v>609</v>
      </c>
      <c r="H321" s="154">
        <v>4</v>
      </c>
      <c r="I321" s="155"/>
      <c r="J321" s="156">
        <f>ROUND(I321*H321,2)</f>
        <v>0</v>
      </c>
      <c r="K321" s="152" t="s">
        <v>1</v>
      </c>
      <c r="L321" s="34"/>
      <c r="M321" s="157" t="s">
        <v>1</v>
      </c>
      <c r="N321" s="158" t="s">
        <v>40</v>
      </c>
      <c r="O321" s="59"/>
      <c r="P321" s="159">
        <f>O321*H321</f>
        <v>0</v>
      </c>
      <c r="Q321" s="159">
        <v>0</v>
      </c>
      <c r="R321" s="159">
        <f>Q321*H321</f>
        <v>0</v>
      </c>
      <c r="S321" s="159">
        <v>0</v>
      </c>
      <c r="T321" s="16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1" t="s">
        <v>257</v>
      </c>
      <c r="AT321" s="161" t="s">
        <v>140</v>
      </c>
      <c r="AU321" s="161" t="s">
        <v>83</v>
      </c>
      <c r="AY321" s="18" t="s">
        <v>137</v>
      </c>
      <c r="BE321" s="162">
        <f>IF(N321="základní",J321,0)</f>
        <v>0</v>
      </c>
      <c r="BF321" s="162">
        <f>IF(N321="snížená",J321,0)</f>
        <v>0</v>
      </c>
      <c r="BG321" s="162">
        <f>IF(N321="zákl. přenesená",J321,0)</f>
        <v>0</v>
      </c>
      <c r="BH321" s="162">
        <f>IF(N321="sníž. přenesená",J321,0)</f>
        <v>0</v>
      </c>
      <c r="BI321" s="162">
        <f>IF(N321="nulová",J321,0)</f>
        <v>0</v>
      </c>
      <c r="BJ321" s="18" t="s">
        <v>81</v>
      </c>
      <c r="BK321" s="162">
        <f>ROUND(I321*H321,2)</f>
        <v>0</v>
      </c>
      <c r="BL321" s="18" t="s">
        <v>257</v>
      </c>
      <c r="BM321" s="161" t="s">
        <v>810</v>
      </c>
    </row>
    <row r="322" spans="1:65" s="2" customFormat="1" x14ac:dyDescent="0.2">
      <c r="A322" s="33"/>
      <c r="B322" s="34"/>
      <c r="C322" s="33"/>
      <c r="D322" s="163" t="s">
        <v>147</v>
      </c>
      <c r="E322" s="33"/>
      <c r="F322" s="164" t="s">
        <v>809</v>
      </c>
      <c r="G322" s="33"/>
      <c r="H322" s="33"/>
      <c r="I322" s="165"/>
      <c r="J322" s="33"/>
      <c r="K322" s="33"/>
      <c r="L322" s="34"/>
      <c r="M322" s="166"/>
      <c r="N322" s="167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147</v>
      </c>
      <c r="AU322" s="18" t="s">
        <v>83</v>
      </c>
    </row>
    <row r="323" spans="1:65" s="14" customFormat="1" x14ac:dyDescent="0.2">
      <c r="B323" s="175"/>
      <c r="D323" s="163" t="s">
        <v>149</v>
      </c>
      <c r="E323" s="176" t="s">
        <v>1</v>
      </c>
      <c r="F323" s="177" t="s">
        <v>145</v>
      </c>
      <c r="H323" s="178">
        <v>4</v>
      </c>
      <c r="I323" s="179"/>
      <c r="L323" s="175"/>
      <c r="M323" s="180"/>
      <c r="N323" s="181"/>
      <c r="O323" s="181"/>
      <c r="P323" s="181"/>
      <c r="Q323" s="181"/>
      <c r="R323" s="181"/>
      <c r="S323" s="181"/>
      <c r="T323" s="182"/>
      <c r="AT323" s="176" t="s">
        <v>149</v>
      </c>
      <c r="AU323" s="176" t="s">
        <v>83</v>
      </c>
      <c r="AV323" s="14" t="s">
        <v>83</v>
      </c>
      <c r="AW323" s="14" t="s">
        <v>32</v>
      </c>
      <c r="AX323" s="14" t="s">
        <v>81</v>
      </c>
      <c r="AY323" s="176" t="s">
        <v>137</v>
      </c>
    </row>
    <row r="324" spans="1:65" s="2" customFormat="1" ht="14.45" customHeight="1" x14ac:dyDescent="0.2">
      <c r="A324" s="33"/>
      <c r="B324" s="149"/>
      <c r="C324" s="150" t="s">
        <v>468</v>
      </c>
      <c r="D324" s="150" t="s">
        <v>140</v>
      </c>
      <c r="E324" s="151" t="s">
        <v>811</v>
      </c>
      <c r="F324" s="152" t="s">
        <v>812</v>
      </c>
      <c r="G324" s="153" t="s">
        <v>609</v>
      </c>
      <c r="H324" s="154">
        <v>8</v>
      </c>
      <c r="I324" s="155"/>
      <c r="J324" s="156">
        <f>ROUND(I324*H324,2)</f>
        <v>0</v>
      </c>
      <c r="K324" s="152" t="s">
        <v>1</v>
      </c>
      <c r="L324" s="34"/>
      <c r="M324" s="157" t="s">
        <v>1</v>
      </c>
      <c r="N324" s="158" t="s">
        <v>40</v>
      </c>
      <c r="O324" s="59"/>
      <c r="P324" s="159">
        <f>O324*H324</f>
        <v>0</v>
      </c>
      <c r="Q324" s="159">
        <v>0</v>
      </c>
      <c r="R324" s="159">
        <f>Q324*H324</f>
        <v>0</v>
      </c>
      <c r="S324" s="159">
        <v>0</v>
      </c>
      <c r="T324" s="16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1" t="s">
        <v>257</v>
      </c>
      <c r="AT324" s="161" t="s">
        <v>140</v>
      </c>
      <c r="AU324" s="161" t="s">
        <v>83</v>
      </c>
      <c r="AY324" s="18" t="s">
        <v>137</v>
      </c>
      <c r="BE324" s="162">
        <f>IF(N324="základní",J324,0)</f>
        <v>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18" t="s">
        <v>81</v>
      </c>
      <c r="BK324" s="162">
        <f>ROUND(I324*H324,2)</f>
        <v>0</v>
      </c>
      <c r="BL324" s="18" t="s">
        <v>257</v>
      </c>
      <c r="BM324" s="161" t="s">
        <v>813</v>
      </c>
    </row>
    <row r="325" spans="1:65" s="2" customFormat="1" x14ac:dyDescent="0.2">
      <c r="A325" s="33"/>
      <c r="B325" s="34"/>
      <c r="C325" s="33"/>
      <c r="D325" s="163" t="s">
        <v>147</v>
      </c>
      <c r="E325" s="33"/>
      <c r="F325" s="164" t="s">
        <v>812</v>
      </c>
      <c r="G325" s="33"/>
      <c r="H325" s="33"/>
      <c r="I325" s="165"/>
      <c r="J325" s="33"/>
      <c r="K325" s="33"/>
      <c r="L325" s="34"/>
      <c r="M325" s="166"/>
      <c r="N325" s="167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147</v>
      </c>
      <c r="AU325" s="18" t="s">
        <v>83</v>
      </c>
    </row>
    <row r="326" spans="1:65" s="14" customFormat="1" x14ac:dyDescent="0.2">
      <c r="B326" s="175"/>
      <c r="D326" s="163" t="s">
        <v>149</v>
      </c>
      <c r="E326" s="176" t="s">
        <v>1</v>
      </c>
      <c r="F326" s="177" t="s">
        <v>200</v>
      </c>
      <c r="H326" s="178">
        <v>8</v>
      </c>
      <c r="I326" s="179"/>
      <c r="L326" s="175"/>
      <c r="M326" s="180"/>
      <c r="N326" s="181"/>
      <c r="O326" s="181"/>
      <c r="P326" s="181"/>
      <c r="Q326" s="181"/>
      <c r="R326" s="181"/>
      <c r="S326" s="181"/>
      <c r="T326" s="182"/>
      <c r="AT326" s="176" t="s">
        <v>149</v>
      </c>
      <c r="AU326" s="176" t="s">
        <v>83</v>
      </c>
      <c r="AV326" s="14" t="s">
        <v>83</v>
      </c>
      <c r="AW326" s="14" t="s">
        <v>32</v>
      </c>
      <c r="AX326" s="14" t="s">
        <v>81</v>
      </c>
      <c r="AY326" s="176" t="s">
        <v>137</v>
      </c>
    </row>
    <row r="327" spans="1:65" s="2" customFormat="1" ht="14.45" customHeight="1" x14ac:dyDescent="0.2">
      <c r="A327" s="33"/>
      <c r="B327" s="149"/>
      <c r="C327" s="150" t="s">
        <v>474</v>
      </c>
      <c r="D327" s="150" t="s">
        <v>140</v>
      </c>
      <c r="E327" s="151" t="s">
        <v>814</v>
      </c>
      <c r="F327" s="152" t="s">
        <v>815</v>
      </c>
      <c r="G327" s="153" t="s">
        <v>609</v>
      </c>
      <c r="H327" s="154">
        <v>8</v>
      </c>
      <c r="I327" s="155"/>
      <c r="J327" s="156">
        <f>ROUND(I327*H327,2)</f>
        <v>0</v>
      </c>
      <c r="K327" s="152" t="s">
        <v>1</v>
      </c>
      <c r="L327" s="34"/>
      <c r="M327" s="157" t="s">
        <v>1</v>
      </c>
      <c r="N327" s="158" t="s">
        <v>40</v>
      </c>
      <c r="O327" s="59"/>
      <c r="P327" s="159">
        <f>O327*H327</f>
        <v>0</v>
      </c>
      <c r="Q327" s="159">
        <v>0</v>
      </c>
      <c r="R327" s="159">
        <f>Q327*H327</f>
        <v>0</v>
      </c>
      <c r="S327" s="159">
        <v>0</v>
      </c>
      <c r="T327" s="16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1" t="s">
        <v>257</v>
      </c>
      <c r="AT327" s="161" t="s">
        <v>140</v>
      </c>
      <c r="AU327" s="161" t="s">
        <v>83</v>
      </c>
      <c r="AY327" s="18" t="s">
        <v>137</v>
      </c>
      <c r="BE327" s="162">
        <f>IF(N327="základní",J327,0)</f>
        <v>0</v>
      </c>
      <c r="BF327" s="162">
        <f>IF(N327="snížená",J327,0)</f>
        <v>0</v>
      </c>
      <c r="BG327" s="162">
        <f>IF(N327="zákl. přenesená",J327,0)</f>
        <v>0</v>
      </c>
      <c r="BH327" s="162">
        <f>IF(N327="sníž. přenesená",J327,0)</f>
        <v>0</v>
      </c>
      <c r="BI327" s="162">
        <f>IF(N327="nulová",J327,0)</f>
        <v>0</v>
      </c>
      <c r="BJ327" s="18" t="s">
        <v>81</v>
      </c>
      <c r="BK327" s="162">
        <f>ROUND(I327*H327,2)</f>
        <v>0</v>
      </c>
      <c r="BL327" s="18" t="s">
        <v>257</v>
      </c>
      <c r="BM327" s="161" t="s">
        <v>816</v>
      </c>
    </row>
    <row r="328" spans="1:65" s="2" customFormat="1" x14ac:dyDescent="0.2">
      <c r="A328" s="33"/>
      <c r="B328" s="34"/>
      <c r="C328" s="33"/>
      <c r="D328" s="163" t="s">
        <v>147</v>
      </c>
      <c r="E328" s="33"/>
      <c r="F328" s="164" t="s">
        <v>815</v>
      </c>
      <c r="G328" s="33"/>
      <c r="H328" s="33"/>
      <c r="I328" s="165"/>
      <c r="J328" s="33"/>
      <c r="K328" s="33"/>
      <c r="L328" s="34"/>
      <c r="M328" s="166"/>
      <c r="N328" s="167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147</v>
      </c>
      <c r="AU328" s="18" t="s">
        <v>83</v>
      </c>
    </row>
    <row r="329" spans="1:65" s="14" customFormat="1" x14ac:dyDescent="0.2">
      <c r="B329" s="175"/>
      <c r="D329" s="163" t="s">
        <v>149</v>
      </c>
      <c r="E329" s="176" t="s">
        <v>1</v>
      </c>
      <c r="F329" s="177" t="s">
        <v>200</v>
      </c>
      <c r="H329" s="178">
        <v>8</v>
      </c>
      <c r="I329" s="179"/>
      <c r="L329" s="175"/>
      <c r="M329" s="180"/>
      <c r="N329" s="181"/>
      <c r="O329" s="181"/>
      <c r="P329" s="181"/>
      <c r="Q329" s="181"/>
      <c r="R329" s="181"/>
      <c r="S329" s="181"/>
      <c r="T329" s="182"/>
      <c r="AT329" s="176" t="s">
        <v>149</v>
      </c>
      <c r="AU329" s="176" t="s">
        <v>83</v>
      </c>
      <c r="AV329" s="14" t="s">
        <v>83</v>
      </c>
      <c r="AW329" s="14" t="s">
        <v>32</v>
      </c>
      <c r="AX329" s="14" t="s">
        <v>81</v>
      </c>
      <c r="AY329" s="176" t="s">
        <v>137</v>
      </c>
    </row>
    <row r="330" spans="1:65" s="2" customFormat="1" ht="24.2" customHeight="1" x14ac:dyDescent="0.2">
      <c r="A330" s="33"/>
      <c r="B330" s="149"/>
      <c r="C330" s="150" t="s">
        <v>479</v>
      </c>
      <c r="D330" s="150" t="s">
        <v>140</v>
      </c>
      <c r="E330" s="151" t="s">
        <v>817</v>
      </c>
      <c r="F330" s="152" t="s">
        <v>818</v>
      </c>
      <c r="G330" s="153" t="s">
        <v>381</v>
      </c>
      <c r="H330" s="154">
        <v>30</v>
      </c>
      <c r="I330" s="155"/>
      <c r="J330" s="156">
        <f>ROUND(I330*H330,2)</f>
        <v>0</v>
      </c>
      <c r="K330" s="152" t="s">
        <v>1</v>
      </c>
      <c r="L330" s="34"/>
      <c r="M330" s="157" t="s">
        <v>1</v>
      </c>
      <c r="N330" s="158" t="s">
        <v>40</v>
      </c>
      <c r="O330" s="59"/>
      <c r="P330" s="159">
        <f>O330*H330</f>
        <v>0</v>
      </c>
      <c r="Q330" s="159">
        <v>1.48E-3</v>
      </c>
      <c r="R330" s="159">
        <f>Q330*H330</f>
        <v>4.4400000000000002E-2</v>
      </c>
      <c r="S330" s="159">
        <v>0</v>
      </c>
      <c r="T330" s="16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1" t="s">
        <v>257</v>
      </c>
      <c r="AT330" s="161" t="s">
        <v>140</v>
      </c>
      <c r="AU330" s="161" t="s">
        <v>83</v>
      </c>
      <c r="AY330" s="18" t="s">
        <v>137</v>
      </c>
      <c r="BE330" s="162">
        <f>IF(N330="základní",J330,0)</f>
        <v>0</v>
      </c>
      <c r="BF330" s="162">
        <f>IF(N330="snížená",J330,0)</f>
        <v>0</v>
      </c>
      <c r="BG330" s="162">
        <f>IF(N330="zákl. přenesená",J330,0)</f>
        <v>0</v>
      </c>
      <c r="BH330" s="162">
        <f>IF(N330="sníž. přenesená",J330,0)</f>
        <v>0</v>
      </c>
      <c r="BI330" s="162">
        <f>IF(N330="nulová",J330,0)</f>
        <v>0</v>
      </c>
      <c r="BJ330" s="18" t="s">
        <v>81</v>
      </c>
      <c r="BK330" s="162">
        <f>ROUND(I330*H330,2)</f>
        <v>0</v>
      </c>
      <c r="BL330" s="18" t="s">
        <v>257</v>
      </c>
      <c r="BM330" s="161" t="s">
        <v>819</v>
      </c>
    </row>
    <row r="331" spans="1:65" s="2" customFormat="1" ht="19.5" x14ac:dyDescent="0.2">
      <c r="A331" s="33"/>
      <c r="B331" s="34"/>
      <c r="C331" s="33"/>
      <c r="D331" s="163" t="s">
        <v>147</v>
      </c>
      <c r="E331" s="33"/>
      <c r="F331" s="164" t="s">
        <v>818</v>
      </c>
      <c r="G331" s="33"/>
      <c r="H331" s="33"/>
      <c r="I331" s="165"/>
      <c r="J331" s="33"/>
      <c r="K331" s="33"/>
      <c r="L331" s="34"/>
      <c r="M331" s="166"/>
      <c r="N331" s="167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147</v>
      </c>
      <c r="AU331" s="18" t="s">
        <v>83</v>
      </c>
    </row>
    <row r="332" spans="1:65" s="2" customFormat="1" ht="19.5" x14ac:dyDescent="0.2">
      <c r="A332" s="33"/>
      <c r="B332" s="34"/>
      <c r="C332" s="33"/>
      <c r="D332" s="163" t="s">
        <v>448</v>
      </c>
      <c r="E332" s="33"/>
      <c r="F332" s="210" t="s">
        <v>634</v>
      </c>
      <c r="G332" s="33"/>
      <c r="H332" s="33"/>
      <c r="I332" s="165"/>
      <c r="J332" s="33"/>
      <c r="K332" s="33"/>
      <c r="L332" s="34"/>
      <c r="M332" s="166"/>
      <c r="N332" s="167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448</v>
      </c>
      <c r="AU332" s="18" t="s">
        <v>83</v>
      </c>
    </row>
    <row r="333" spans="1:65" s="14" customFormat="1" x14ac:dyDescent="0.2">
      <c r="B333" s="175"/>
      <c r="D333" s="163" t="s">
        <v>149</v>
      </c>
      <c r="E333" s="176" t="s">
        <v>1</v>
      </c>
      <c r="F333" s="177" t="s">
        <v>350</v>
      </c>
      <c r="H333" s="178">
        <v>30</v>
      </c>
      <c r="I333" s="179"/>
      <c r="L333" s="175"/>
      <c r="M333" s="180"/>
      <c r="N333" s="181"/>
      <c r="O333" s="181"/>
      <c r="P333" s="181"/>
      <c r="Q333" s="181"/>
      <c r="R333" s="181"/>
      <c r="S333" s="181"/>
      <c r="T333" s="182"/>
      <c r="AT333" s="176" t="s">
        <v>149</v>
      </c>
      <c r="AU333" s="176" t="s">
        <v>83</v>
      </c>
      <c r="AV333" s="14" t="s">
        <v>83</v>
      </c>
      <c r="AW333" s="14" t="s">
        <v>32</v>
      </c>
      <c r="AX333" s="14" t="s">
        <v>81</v>
      </c>
      <c r="AY333" s="176" t="s">
        <v>137</v>
      </c>
    </row>
    <row r="334" spans="1:65" s="2" customFormat="1" ht="14.45" customHeight="1" x14ac:dyDescent="0.2">
      <c r="A334" s="33"/>
      <c r="B334" s="149"/>
      <c r="C334" s="150" t="s">
        <v>484</v>
      </c>
      <c r="D334" s="150" t="s">
        <v>140</v>
      </c>
      <c r="E334" s="151" t="s">
        <v>820</v>
      </c>
      <c r="F334" s="152" t="s">
        <v>821</v>
      </c>
      <c r="G334" s="153" t="s">
        <v>381</v>
      </c>
      <c r="H334" s="154">
        <v>80</v>
      </c>
      <c r="I334" s="155"/>
      <c r="J334" s="156">
        <f>ROUND(I334*H334,2)</f>
        <v>0</v>
      </c>
      <c r="K334" s="152" t="s">
        <v>144</v>
      </c>
      <c r="L334" s="34"/>
      <c r="M334" s="157" t="s">
        <v>1</v>
      </c>
      <c r="N334" s="158" t="s">
        <v>40</v>
      </c>
      <c r="O334" s="59"/>
      <c r="P334" s="159">
        <f>O334*H334</f>
        <v>0</v>
      </c>
      <c r="Q334" s="159">
        <v>0</v>
      </c>
      <c r="R334" s="159">
        <f>Q334*H334</f>
        <v>0</v>
      </c>
      <c r="S334" s="159">
        <v>0</v>
      </c>
      <c r="T334" s="16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1" t="s">
        <v>257</v>
      </c>
      <c r="AT334" s="161" t="s">
        <v>140</v>
      </c>
      <c r="AU334" s="161" t="s">
        <v>83</v>
      </c>
      <c r="AY334" s="18" t="s">
        <v>137</v>
      </c>
      <c r="BE334" s="162">
        <f>IF(N334="základní",J334,0)</f>
        <v>0</v>
      </c>
      <c r="BF334" s="162">
        <f>IF(N334="snížená",J334,0)</f>
        <v>0</v>
      </c>
      <c r="BG334" s="162">
        <f>IF(N334="zákl. přenesená",J334,0)</f>
        <v>0</v>
      </c>
      <c r="BH334" s="162">
        <f>IF(N334="sníž. přenesená",J334,0)</f>
        <v>0</v>
      </c>
      <c r="BI334" s="162">
        <f>IF(N334="nulová",J334,0)</f>
        <v>0</v>
      </c>
      <c r="BJ334" s="18" t="s">
        <v>81</v>
      </c>
      <c r="BK334" s="162">
        <f>ROUND(I334*H334,2)</f>
        <v>0</v>
      </c>
      <c r="BL334" s="18" t="s">
        <v>257</v>
      </c>
      <c r="BM334" s="161" t="s">
        <v>822</v>
      </c>
    </row>
    <row r="335" spans="1:65" s="2" customFormat="1" ht="29.25" x14ac:dyDescent="0.2">
      <c r="A335" s="33"/>
      <c r="B335" s="34"/>
      <c r="C335" s="33"/>
      <c r="D335" s="163" t="s">
        <v>147</v>
      </c>
      <c r="E335" s="33"/>
      <c r="F335" s="164" t="s">
        <v>823</v>
      </c>
      <c r="G335" s="33"/>
      <c r="H335" s="33"/>
      <c r="I335" s="165"/>
      <c r="J335" s="33"/>
      <c r="K335" s="33"/>
      <c r="L335" s="34"/>
      <c r="M335" s="166"/>
      <c r="N335" s="167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147</v>
      </c>
      <c r="AU335" s="18" t="s">
        <v>83</v>
      </c>
    </row>
    <row r="336" spans="1:65" s="14" customFormat="1" x14ac:dyDescent="0.2">
      <c r="B336" s="175"/>
      <c r="D336" s="163" t="s">
        <v>149</v>
      </c>
      <c r="E336" s="176" t="s">
        <v>1</v>
      </c>
      <c r="F336" s="177" t="s">
        <v>824</v>
      </c>
      <c r="H336" s="178">
        <v>80</v>
      </c>
      <c r="I336" s="179"/>
      <c r="L336" s="175"/>
      <c r="M336" s="180"/>
      <c r="N336" s="181"/>
      <c r="O336" s="181"/>
      <c r="P336" s="181"/>
      <c r="Q336" s="181"/>
      <c r="R336" s="181"/>
      <c r="S336" s="181"/>
      <c r="T336" s="182"/>
      <c r="AT336" s="176" t="s">
        <v>149</v>
      </c>
      <c r="AU336" s="176" t="s">
        <v>83</v>
      </c>
      <c r="AV336" s="14" t="s">
        <v>83</v>
      </c>
      <c r="AW336" s="14" t="s">
        <v>32</v>
      </c>
      <c r="AX336" s="14" t="s">
        <v>81</v>
      </c>
      <c r="AY336" s="176" t="s">
        <v>137</v>
      </c>
    </row>
    <row r="337" spans="1:65" s="2" customFormat="1" ht="24.2" customHeight="1" x14ac:dyDescent="0.2">
      <c r="A337" s="33"/>
      <c r="B337" s="149"/>
      <c r="C337" s="150" t="s">
        <v>490</v>
      </c>
      <c r="D337" s="150" t="s">
        <v>140</v>
      </c>
      <c r="E337" s="151" t="s">
        <v>825</v>
      </c>
      <c r="F337" s="152" t="s">
        <v>826</v>
      </c>
      <c r="G337" s="153" t="s">
        <v>294</v>
      </c>
      <c r="H337" s="154">
        <v>4.3999999999999997E-2</v>
      </c>
      <c r="I337" s="155"/>
      <c r="J337" s="156">
        <f>ROUND(I337*H337,2)</f>
        <v>0</v>
      </c>
      <c r="K337" s="152" t="s">
        <v>144</v>
      </c>
      <c r="L337" s="34"/>
      <c r="M337" s="157" t="s">
        <v>1</v>
      </c>
      <c r="N337" s="158" t="s">
        <v>40</v>
      </c>
      <c r="O337" s="59"/>
      <c r="P337" s="159">
        <f>O337*H337</f>
        <v>0</v>
      </c>
      <c r="Q337" s="159">
        <v>0</v>
      </c>
      <c r="R337" s="159">
        <f>Q337*H337</f>
        <v>0</v>
      </c>
      <c r="S337" s="159">
        <v>0</v>
      </c>
      <c r="T337" s="16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1" t="s">
        <v>257</v>
      </c>
      <c r="AT337" s="161" t="s">
        <v>140</v>
      </c>
      <c r="AU337" s="161" t="s">
        <v>83</v>
      </c>
      <c r="AY337" s="18" t="s">
        <v>137</v>
      </c>
      <c r="BE337" s="162">
        <f>IF(N337="základní",J337,0)</f>
        <v>0</v>
      </c>
      <c r="BF337" s="162">
        <f>IF(N337="snížená",J337,0)</f>
        <v>0</v>
      </c>
      <c r="BG337" s="162">
        <f>IF(N337="zákl. přenesená",J337,0)</f>
        <v>0</v>
      </c>
      <c r="BH337" s="162">
        <f>IF(N337="sníž. přenesená",J337,0)</f>
        <v>0</v>
      </c>
      <c r="BI337" s="162">
        <f>IF(N337="nulová",J337,0)</f>
        <v>0</v>
      </c>
      <c r="BJ337" s="18" t="s">
        <v>81</v>
      </c>
      <c r="BK337" s="162">
        <f>ROUND(I337*H337,2)</f>
        <v>0</v>
      </c>
      <c r="BL337" s="18" t="s">
        <v>257</v>
      </c>
      <c r="BM337" s="161" t="s">
        <v>827</v>
      </c>
    </row>
    <row r="338" spans="1:65" s="2" customFormat="1" ht="29.25" x14ac:dyDescent="0.2">
      <c r="A338" s="33"/>
      <c r="B338" s="34"/>
      <c r="C338" s="33"/>
      <c r="D338" s="163" t="s">
        <v>147</v>
      </c>
      <c r="E338" s="33"/>
      <c r="F338" s="164" t="s">
        <v>828</v>
      </c>
      <c r="G338" s="33"/>
      <c r="H338" s="33"/>
      <c r="I338" s="165"/>
      <c r="J338" s="33"/>
      <c r="K338" s="33"/>
      <c r="L338" s="34"/>
      <c r="M338" s="166"/>
      <c r="N338" s="167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147</v>
      </c>
      <c r="AU338" s="18" t="s">
        <v>83</v>
      </c>
    </row>
    <row r="339" spans="1:65" s="12" customFormat="1" ht="22.9" customHeight="1" x14ac:dyDescent="0.2">
      <c r="B339" s="136"/>
      <c r="D339" s="137" t="s">
        <v>74</v>
      </c>
      <c r="E339" s="147" t="s">
        <v>829</v>
      </c>
      <c r="F339" s="147" t="s">
        <v>830</v>
      </c>
      <c r="I339" s="139"/>
      <c r="J339" s="148">
        <f>BK339</f>
        <v>0</v>
      </c>
      <c r="L339" s="136"/>
      <c r="M339" s="141"/>
      <c r="N339" s="142"/>
      <c r="O339" s="142"/>
      <c r="P339" s="143">
        <f>SUM(P340:P349)</f>
        <v>0</v>
      </c>
      <c r="Q339" s="142"/>
      <c r="R339" s="143">
        <f>SUM(R340:R349)</f>
        <v>4.4999999999999997E-3</v>
      </c>
      <c r="S339" s="142"/>
      <c r="T339" s="144">
        <f>SUM(T340:T349)</f>
        <v>1.98E-3</v>
      </c>
      <c r="AR339" s="137" t="s">
        <v>83</v>
      </c>
      <c r="AT339" s="145" t="s">
        <v>74</v>
      </c>
      <c r="AU339" s="145" t="s">
        <v>81</v>
      </c>
      <c r="AY339" s="137" t="s">
        <v>137</v>
      </c>
      <c r="BK339" s="146">
        <f>SUM(BK340:BK349)</f>
        <v>0</v>
      </c>
    </row>
    <row r="340" spans="1:65" s="2" customFormat="1" ht="24.2" customHeight="1" x14ac:dyDescent="0.2">
      <c r="A340" s="33"/>
      <c r="B340" s="149"/>
      <c r="C340" s="150" t="s">
        <v>501</v>
      </c>
      <c r="D340" s="150" t="s">
        <v>140</v>
      </c>
      <c r="E340" s="151" t="s">
        <v>831</v>
      </c>
      <c r="F340" s="152" t="s">
        <v>832</v>
      </c>
      <c r="G340" s="153" t="s">
        <v>211</v>
      </c>
      <c r="H340" s="154">
        <v>6</v>
      </c>
      <c r="I340" s="155"/>
      <c r="J340" s="156">
        <f>ROUND(I340*H340,2)</f>
        <v>0</v>
      </c>
      <c r="K340" s="152" t="s">
        <v>1</v>
      </c>
      <c r="L340" s="34"/>
      <c r="M340" s="157" t="s">
        <v>1</v>
      </c>
      <c r="N340" s="158" t="s">
        <v>40</v>
      </c>
      <c r="O340" s="59"/>
      <c r="P340" s="159">
        <f>O340*H340</f>
        <v>0</v>
      </c>
      <c r="Q340" s="159">
        <v>5.4000000000000001E-4</v>
      </c>
      <c r="R340" s="159">
        <f>Q340*H340</f>
        <v>3.2399999999999998E-3</v>
      </c>
      <c r="S340" s="159">
        <v>3.3E-4</v>
      </c>
      <c r="T340" s="160">
        <f>S340*H340</f>
        <v>1.98E-3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1" t="s">
        <v>257</v>
      </c>
      <c r="AT340" s="161" t="s">
        <v>140</v>
      </c>
      <c r="AU340" s="161" t="s">
        <v>83</v>
      </c>
      <c r="AY340" s="18" t="s">
        <v>137</v>
      </c>
      <c r="BE340" s="162">
        <f>IF(N340="základní",J340,0)</f>
        <v>0</v>
      </c>
      <c r="BF340" s="162">
        <f>IF(N340="snížená",J340,0)</f>
        <v>0</v>
      </c>
      <c r="BG340" s="162">
        <f>IF(N340="zákl. přenesená",J340,0)</f>
        <v>0</v>
      </c>
      <c r="BH340" s="162">
        <f>IF(N340="sníž. přenesená",J340,0)</f>
        <v>0</v>
      </c>
      <c r="BI340" s="162">
        <f>IF(N340="nulová",J340,0)</f>
        <v>0</v>
      </c>
      <c r="BJ340" s="18" t="s">
        <v>81</v>
      </c>
      <c r="BK340" s="162">
        <f>ROUND(I340*H340,2)</f>
        <v>0</v>
      </c>
      <c r="BL340" s="18" t="s">
        <v>257</v>
      </c>
      <c r="BM340" s="161" t="s">
        <v>833</v>
      </c>
    </row>
    <row r="341" spans="1:65" s="2" customFormat="1" ht="19.5" x14ac:dyDescent="0.2">
      <c r="A341" s="33"/>
      <c r="B341" s="34"/>
      <c r="C341" s="33"/>
      <c r="D341" s="163" t="s">
        <v>147</v>
      </c>
      <c r="E341" s="33"/>
      <c r="F341" s="164" t="s">
        <v>832</v>
      </c>
      <c r="G341" s="33"/>
      <c r="H341" s="33"/>
      <c r="I341" s="165"/>
      <c r="J341" s="33"/>
      <c r="K341" s="33"/>
      <c r="L341" s="34"/>
      <c r="M341" s="166"/>
      <c r="N341" s="167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147</v>
      </c>
      <c r="AU341" s="18" t="s">
        <v>83</v>
      </c>
    </row>
    <row r="342" spans="1:65" s="2" customFormat="1" ht="19.5" x14ac:dyDescent="0.2">
      <c r="A342" s="33"/>
      <c r="B342" s="34"/>
      <c r="C342" s="33"/>
      <c r="D342" s="163" t="s">
        <v>448</v>
      </c>
      <c r="E342" s="33"/>
      <c r="F342" s="210" t="s">
        <v>634</v>
      </c>
      <c r="G342" s="33"/>
      <c r="H342" s="33"/>
      <c r="I342" s="165"/>
      <c r="J342" s="33"/>
      <c r="K342" s="33"/>
      <c r="L342" s="34"/>
      <c r="M342" s="166"/>
      <c r="N342" s="167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448</v>
      </c>
      <c r="AU342" s="18" t="s">
        <v>83</v>
      </c>
    </row>
    <row r="343" spans="1:65" s="14" customFormat="1" x14ac:dyDescent="0.2">
      <c r="B343" s="175"/>
      <c r="D343" s="163" t="s">
        <v>149</v>
      </c>
      <c r="E343" s="176" t="s">
        <v>1</v>
      </c>
      <c r="F343" s="177" t="s">
        <v>152</v>
      </c>
      <c r="H343" s="178">
        <v>6</v>
      </c>
      <c r="I343" s="179"/>
      <c r="L343" s="175"/>
      <c r="M343" s="180"/>
      <c r="N343" s="181"/>
      <c r="O343" s="181"/>
      <c r="P343" s="181"/>
      <c r="Q343" s="181"/>
      <c r="R343" s="181"/>
      <c r="S343" s="181"/>
      <c r="T343" s="182"/>
      <c r="AT343" s="176" t="s">
        <v>149</v>
      </c>
      <c r="AU343" s="176" t="s">
        <v>83</v>
      </c>
      <c r="AV343" s="14" t="s">
        <v>83</v>
      </c>
      <c r="AW343" s="14" t="s">
        <v>32</v>
      </c>
      <c r="AX343" s="14" t="s">
        <v>81</v>
      </c>
      <c r="AY343" s="176" t="s">
        <v>137</v>
      </c>
    </row>
    <row r="344" spans="1:65" s="2" customFormat="1" ht="24.2" customHeight="1" x14ac:dyDescent="0.2">
      <c r="A344" s="33"/>
      <c r="B344" s="149"/>
      <c r="C344" s="150" t="s">
        <v>508</v>
      </c>
      <c r="D344" s="150" t="s">
        <v>140</v>
      </c>
      <c r="E344" s="151" t="s">
        <v>834</v>
      </c>
      <c r="F344" s="152" t="s">
        <v>835</v>
      </c>
      <c r="G344" s="153" t="s">
        <v>211</v>
      </c>
      <c r="H344" s="154">
        <v>6</v>
      </c>
      <c r="I344" s="155"/>
      <c r="J344" s="156">
        <f>ROUND(I344*H344,2)</f>
        <v>0</v>
      </c>
      <c r="K344" s="152" t="s">
        <v>144</v>
      </c>
      <c r="L344" s="34"/>
      <c r="M344" s="157" t="s">
        <v>1</v>
      </c>
      <c r="N344" s="158" t="s">
        <v>40</v>
      </c>
      <c r="O344" s="59"/>
      <c r="P344" s="159">
        <f>O344*H344</f>
        <v>0</v>
      </c>
      <c r="Q344" s="159">
        <v>2.1000000000000001E-4</v>
      </c>
      <c r="R344" s="159">
        <f>Q344*H344</f>
        <v>1.2600000000000001E-3</v>
      </c>
      <c r="S344" s="159">
        <v>0</v>
      </c>
      <c r="T344" s="160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1" t="s">
        <v>257</v>
      </c>
      <c r="AT344" s="161" t="s">
        <v>140</v>
      </c>
      <c r="AU344" s="161" t="s">
        <v>83</v>
      </c>
      <c r="AY344" s="18" t="s">
        <v>137</v>
      </c>
      <c r="BE344" s="162">
        <f>IF(N344="základní",J344,0)</f>
        <v>0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18" t="s">
        <v>81</v>
      </c>
      <c r="BK344" s="162">
        <f>ROUND(I344*H344,2)</f>
        <v>0</v>
      </c>
      <c r="BL344" s="18" t="s">
        <v>257</v>
      </c>
      <c r="BM344" s="161" t="s">
        <v>836</v>
      </c>
    </row>
    <row r="345" spans="1:65" s="2" customFormat="1" ht="29.25" x14ac:dyDescent="0.2">
      <c r="A345" s="33"/>
      <c r="B345" s="34"/>
      <c r="C345" s="33"/>
      <c r="D345" s="163" t="s">
        <v>147</v>
      </c>
      <c r="E345" s="33"/>
      <c r="F345" s="164" t="s">
        <v>837</v>
      </c>
      <c r="G345" s="33"/>
      <c r="H345" s="33"/>
      <c r="I345" s="165"/>
      <c r="J345" s="33"/>
      <c r="K345" s="33"/>
      <c r="L345" s="34"/>
      <c r="M345" s="166"/>
      <c r="N345" s="167"/>
      <c r="O345" s="59"/>
      <c r="P345" s="59"/>
      <c r="Q345" s="59"/>
      <c r="R345" s="59"/>
      <c r="S345" s="59"/>
      <c r="T345" s="60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147</v>
      </c>
      <c r="AU345" s="18" t="s">
        <v>83</v>
      </c>
    </row>
    <row r="346" spans="1:65" s="2" customFormat="1" ht="19.5" x14ac:dyDescent="0.2">
      <c r="A346" s="33"/>
      <c r="B346" s="34"/>
      <c r="C346" s="33"/>
      <c r="D346" s="163" t="s">
        <v>448</v>
      </c>
      <c r="E346" s="33"/>
      <c r="F346" s="210" t="s">
        <v>634</v>
      </c>
      <c r="G346" s="33"/>
      <c r="H346" s="33"/>
      <c r="I346" s="165"/>
      <c r="J346" s="33"/>
      <c r="K346" s="33"/>
      <c r="L346" s="34"/>
      <c r="M346" s="166"/>
      <c r="N346" s="167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448</v>
      </c>
      <c r="AU346" s="18" t="s">
        <v>83</v>
      </c>
    </row>
    <row r="347" spans="1:65" s="14" customFormat="1" x14ac:dyDescent="0.2">
      <c r="B347" s="175"/>
      <c r="D347" s="163" t="s">
        <v>149</v>
      </c>
      <c r="E347" s="176" t="s">
        <v>1</v>
      </c>
      <c r="F347" s="177" t="s">
        <v>152</v>
      </c>
      <c r="H347" s="178">
        <v>6</v>
      </c>
      <c r="I347" s="179"/>
      <c r="L347" s="175"/>
      <c r="M347" s="180"/>
      <c r="N347" s="181"/>
      <c r="O347" s="181"/>
      <c r="P347" s="181"/>
      <c r="Q347" s="181"/>
      <c r="R347" s="181"/>
      <c r="S347" s="181"/>
      <c r="T347" s="182"/>
      <c r="AT347" s="176" t="s">
        <v>149</v>
      </c>
      <c r="AU347" s="176" t="s">
        <v>83</v>
      </c>
      <c r="AV347" s="14" t="s">
        <v>83</v>
      </c>
      <c r="AW347" s="14" t="s">
        <v>32</v>
      </c>
      <c r="AX347" s="14" t="s">
        <v>81</v>
      </c>
      <c r="AY347" s="176" t="s">
        <v>137</v>
      </c>
    </row>
    <row r="348" spans="1:65" s="2" customFormat="1" ht="24.2" customHeight="1" x14ac:dyDescent="0.2">
      <c r="A348" s="33"/>
      <c r="B348" s="149"/>
      <c r="C348" s="150" t="s">
        <v>512</v>
      </c>
      <c r="D348" s="150" t="s">
        <v>140</v>
      </c>
      <c r="E348" s="151" t="s">
        <v>838</v>
      </c>
      <c r="F348" s="152" t="s">
        <v>839</v>
      </c>
      <c r="G348" s="153" t="s">
        <v>294</v>
      </c>
      <c r="H348" s="154">
        <v>5.0000000000000001E-3</v>
      </c>
      <c r="I348" s="155"/>
      <c r="J348" s="156">
        <f>ROUND(I348*H348,2)</f>
        <v>0</v>
      </c>
      <c r="K348" s="152" t="s">
        <v>144</v>
      </c>
      <c r="L348" s="34"/>
      <c r="M348" s="157" t="s">
        <v>1</v>
      </c>
      <c r="N348" s="158" t="s">
        <v>40</v>
      </c>
      <c r="O348" s="59"/>
      <c r="P348" s="159">
        <f>O348*H348</f>
        <v>0</v>
      </c>
      <c r="Q348" s="159">
        <v>0</v>
      </c>
      <c r="R348" s="159">
        <f>Q348*H348</f>
        <v>0</v>
      </c>
      <c r="S348" s="159">
        <v>0</v>
      </c>
      <c r="T348" s="16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1" t="s">
        <v>257</v>
      </c>
      <c r="AT348" s="161" t="s">
        <v>140</v>
      </c>
      <c r="AU348" s="161" t="s">
        <v>83</v>
      </c>
      <c r="AY348" s="18" t="s">
        <v>137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18" t="s">
        <v>81</v>
      </c>
      <c r="BK348" s="162">
        <f>ROUND(I348*H348,2)</f>
        <v>0</v>
      </c>
      <c r="BL348" s="18" t="s">
        <v>257</v>
      </c>
      <c r="BM348" s="161" t="s">
        <v>840</v>
      </c>
    </row>
    <row r="349" spans="1:65" s="2" customFormat="1" ht="29.25" x14ac:dyDescent="0.2">
      <c r="A349" s="33"/>
      <c r="B349" s="34"/>
      <c r="C349" s="33"/>
      <c r="D349" s="163" t="s">
        <v>147</v>
      </c>
      <c r="E349" s="33"/>
      <c r="F349" s="164" t="s">
        <v>841</v>
      </c>
      <c r="G349" s="33"/>
      <c r="H349" s="33"/>
      <c r="I349" s="165"/>
      <c r="J349" s="33"/>
      <c r="K349" s="33"/>
      <c r="L349" s="34"/>
      <c r="M349" s="166"/>
      <c r="N349" s="167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147</v>
      </c>
      <c r="AU349" s="18" t="s">
        <v>83</v>
      </c>
    </row>
    <row r="350" spans="1:65" s="12" customFormat="1" ht="22.9" customHeight="1" x14ac:dyDescent="0.2">
      <c r="B350" s="136"/>
      <c r="D350" s="137" t="s">
        <v>74</v>
      </c>
      <c r="E350" s="147" t="s">
        <v>842</v>
      </c>
      <c r="F350" s="147" t="s">
        <v>843</v>
      </c>
      <c r="I350" s="139"/>
      <c r="J350" s="148">
        <f>BK350</f>
        <v>0</v>
      </c>
      <c r="L350" s="136"/>
      <c r="M350" s="141"/>
      <c r="N350" s="142"/>
      <c r="O350" s="142"/>
      <c r="P350" s="143">
        <f>SUM(P351:P360)</f>
        <v>0</v>
      </c>
      <c r="Q350" s="142"/>
      <c r="R350" s="143">
        <f>SUM(R351:R360)</f>
        <v>8.4900000000000003E-2</v>
      </c>
      <c r="S350" s="142"/>
      <c r="T350" s="144">
        <f>SUM(T351:T360)</f>
        <v>0.14280000000000001</v>
      </c>
      <c r="AR350" s="137" t="s">
        <v>83</v>
      </c>
      <c r="AT350" s="145" t="s">
        <v>74</v>
      </c>
      <c r="AU350" s="145" t="s">
        <v>81</v>
      </c>
      <c r="AY350" s="137" t="s">
        <v>137</v>
      </c>
      <c r="BK350" s="146">
        <f>SUM(BK351:BK360)</f>
        <v>0</v>
      </c>
    </row>
    <row r="351" spans="1:65" s="2" customFormat="1" ht="14.45" customHeight="1" x14ac:dyDescent="0.2">
      <c r="A351" s="33"/>
      <c r="B351" s="149"/>
      <c r="C351" s="150" t="s">
        <v>517</v>
      </c>
      <c r="D351" s="150" t="s">
        <v>140</v>
      </c>
      <c r="E351" s="151" t="s">
        <v>844</v>
      </c>
      <c r="F351" s="152" t="s">
        <v>845</v>
      </c>
      <c r="G351" s="153" t="s">
        <v>237</v>
      </c>
      <c r="H351" s="154">
        <v>6</v>
      </c>
      <c r="I351" s="155"/>
      <c r="J351" s="156">
        <f>ROUND(I351*H351,2)</f>
        <v>0</v>
      </c>
      <c r="K351" s="152" t="s">
        <v>1</v>
      </c>
      <c r="L351" s="34"/>
      <c r="M351" s="157" t="s">
        <v>1</v>
      </c>
      <c r="N351" s="158" t="s">
        <v>40</v>
      </c>
      <c r="O351" s="59"/>
      <c r="P351" s="159">
        <f>O351*H351</f>
        <v>0</v>
      </c>
      <c r="Q351" s="159">
        <v>0</v>
      </c>
      <c r="R351" s="159">
        <f>Q351*H351</f>
        <v>0</v>
      </c>
      <c r="S351" s="159">
        <v>2.3800000000000002E-2</v>
      </c>
      <c r="T351" s="160">
        <f>S351*H351</f>
        <v>0.14280000000000001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1" t="s">
        <v>257</v>
      </c>
      <c r="AT351" s="161" t="s">
        <v>140</v>
      </c>
      <c r="AU351" s="161" t="s">
        <v>83</v>
      </c>
      <c r="AY351" s="18" t="s">
        <v>137</v>
      </c>
      <c r="BE351" s="162">
        <f>IF(N351="základní",J351,0)</f>
        <v>0</v>
      </c>
      <c r="BF351" s="162">
        <f>IF(N351="snížená",J351,0)</f>
        <v>0</v>
      </c>
      <c r="BG351" s="162">
        <f>IF(N351="zákl. přenesená",J351,0)</f>
        <v>0</v>
      </c>
      <c r="BH351" s="162">
        <f>IF(N351="sníž. přenesená",J351,0)</f>
        <v>0</v>
      </c>
      <c r="BI351" s="162">
        <f>IF(N351="nulová",J351,0)</f>
        <v>0</v>
      </c>
      <c r="BJ351" s="18" t="s">
        <v>81</v>
      </c>
      <c r="BK351" s="162">
        <f>ROUND(I351*H351,2)</f>
        <v>0</v>
      </c>
      <c r="BL351" s="18" t="s">
        <v>257</v>
      </c>
      <c r="BM351" s="161" t="s">
        <v>846</v>
      </c>
    </row>
    <row r="352" spans="1:65" s="2" customFormat="1" x14ac:dyDescent="0.2">
      <c r="A352" s="33"/>
      <c r="B352" s="34"/>
      <c r="C352" s="33"/>
      <c r="D352" s="163" t="s">
        <v>147</v>
      </c>
      <c r="E352" s="33"/>
      <c r="F352" s="164" t="s">
        <v>845</v>
      </c>
      <c r="G352" s="33"/>
      <c r="H352" s="33"/>
      <c r="I352" s="165"/>
      <c r="J352" s="33"/>
      <c r="K352" s="33"/>
      <c r="L352" s="34"/>
      <c r="M352" s="166"/>
      <c r="N352" s="167"/>
      <c r="O352" s="59"/>
      <c r="P352" s="59"/>
      <c r="Q352" s="59"/>
      <c r="R352" s="59"/>
      <c r="S352" s="59"/>
      <c r="T352" s="60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147</v>
      </c>
      <c r="AU352" s="18" t="s">
        <v>83</v>
      </c>
    </row>
    <row r="353" spans="1:65" s="2" customFormat="1" ht="19.5" x14ac:dyDescent="0.2">
      <c r="A353" s="33"/>
      <c r="B353" s="34"/>
      <c r="C353" s="33"/>
      <c r="D353" s="163" t="s">
        <v>448</v>
      </c>
      <c r="E353" s="33"/>
      <c r="F353" s="210" t="s">
        <v>634</v>
      </c>
      <c r="G353" s="33"/>
      <c r="H353" s="33"/>
      <c r="I353" s="165"/>
      <c r="J353" s="33"/>
      <c r="K353" s="33"/>
      <c r="L353" s="34"/>
      <c r="M353" s="166"/>
      <c r="N353" s="167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448</v>
      </c>
      <c r="AU353" s="18" t="s">
        <v>83</v>
      </c>
    </row>
    <row r="354" spans="1:65" s="14" customFormat="1" x14ac:dyDescent="0.2">
      <c r="B354" s="175"/>
      <c r="D354" s="163" t="s">
        <v>149</v>
      </c>
      <c r="E354" s="176" t="s">
        <v>1</v>
      </c>
      <c r="F354" s="177" t="s">
        <v>152</v>
      </c>
      <c r="H354" s="178">
        <v>6</v>
      </c>
      <c r="I354" s="179"/>
      <c r="L354" s="175"/>
      <c r="M354" s="180"/>
      <c r="N354" s="181"/>
      <c r="O354" s="181"/>
      <c r="P354" s="181"/>
      <c r="Q354" s="181"/>
      <c r="R354" s="181"/>
      <c r="S354" s="181"/>
      <c r="T354" s="182"/>
      <c r="AT354" s="176" t="s">
        <v>149</v>
      </c>
      <c r="AU354" s="176" t="s">
        <v>83</v>
      </c>
      <c r="AV354" s="14" t="s">
        <v>83</v>
      </c>
      <c r="AW354" s="14" t="s">
        <v>32</v>
      </c>
      <c r="AX354" s="14" t="s">
        <v>81</v>
      </c>
      <c r="AY354" s="176" t="s">
        <v>137</v>
      </c>
    </row>
    <row r="355" spans="1:65" s="2" customFormat="1" ht="37.9" customHeight="1" x14ac:dyDescent="0.2">
      <c r="A355" s="33"/>
      <c r="B355" s="149"/>
      <c r="C355" s="150" t="s">
        <v>523</v>
      </c>
      <c r="D355" s="150" t="s">
        <v>140</v>
      </c>
      <c r="E355" s="151" t="s">
        <v>847</v>
      </c>
      <c r="F355" s="152" t="s">
        <v>848</v>
      </c>
      <c r="G355" s="153" t="s">
        <v>211</v>
      </c>
      <c r="H355" s="154">
        <v>6</v>
      </c>
      <c r="I355" s="155"/>
      <c r="J355" s="156">
        <f>ROUND(I355*H355,2)</f>
        <v>0</v>
      </c>
      <c r="K355" s="152" t="s">
        <v>144</v>
      </c>
      <c r="L355" s="34"/>
      <c r="M355" s="157" t="s">
        <v>1</v>
      </c>
      <c r="N355" s="158" t="s">
        <v>40</v>
      </c>
      <c r="O355" s="59"/>
      <c r="P355" s="159">
        <f>O355*H355</f>
        <v>0</v>
      </c>
      <c r="Q355" s="159">
        <v>1.4149999999999999E-2</v>
      </c>
      <c r="R355" s="159">
        <f>Q355*H355</f>
        <v>8.4900000000000003E-2</v>
      </c>
      <c r="S355" s="159">
        <v>0</v>
      </c>
      <c r="T355" s="16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1" t="s">
        <v>257</v>
      </c>
      <c r="AT355" s="161" t="s">
        <v>140</v>
      </c>
      <c r="AU355" s="161" t="s">
        <v>83</v>
      </c>
      <c r="AY355" s="18" t="s">
        <v>137</v>
      </c>
      <c r="BE355" s="162">
        <f>IF(N355="základní",J355,0)</f>
        <v>0</v>
      </c>
      <c r="BF355" s="162">
        <f>IF(N355="snížená",J355,0)</f>
        <v>0</v>
      </c>
      <c r="BG355" s="162">
        <f>IF(N355="zákl. přenesená",J355,0)</f>
        <v>0</v>
      </c>
      <c r="BH355" s="162">
        <f>IF(N355="sníž. přenesená",J355,0)</f>
        <v>0</v>
      </c>
      <c r="BI355" s="162">
        <f>IF(N355="nulová",J355,0)</f>
        <v>0</v>
      </c>
      <c r="BJ355" s="18" t="s">
        <v>81</v>
      </c>
      <c r="BK355" s="162">
        <f>ROUND(I355*H355,2)</f>
        <v>0</v>
      </c>
      <c r="BL355" s="18" t="s">
        <v>257</v>
      </c>
      <c r="BM355" s="161" t="s">
        <v>849</v>
      </c>
    </row>
    <row r="356" spans="1:65" s="2" customFormat="1" ht="68.25" x14ac:dyDescent="0.2">
      <c r="A356" s="33"/>
      <c r="B356" s="34"/>
      <c r="C356" s="33"/>
      <c r="D356" s="163" t="s">
        <v>147</v>
      </c>
      <c r="E356" s="33"/>
      <c r="F356" s="164" t="s">
        <v>937</v>
      </c>
      <c r="G356" s="33"/>
      <c r="H356" s="33"/>
      <c r="I356" s="165"/>
      <c r="J356" s="33"/>
      <c r="K356" s="33"/>
      <c r="L356" s="34"/>
      <c r="M356" s="166"/>
      <c r="N356" s="167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147</v>
      </c>
      <c r="AU356" s="18" t="s">
        <v>83</v>
      </c>
    </row>
    <row r="357" spans="1:65" s="2" customFormat="1" ht="19.5" x14ac:dyDescent="0.2">
      <c r="A357" s="33"/>
      <c r="B357" s="34"/>
      <c r="C357" s="33"/>
      <c r="D357" s="163" t="s">
        <v>448</v>
      </c>
      <c r="E357" s="33"/>
      <c r="F357" s="210" t="s">
        <v>634</v>
      </c>
      <c r="G357" s="33"/>
      <c r="H357" s="33"/>
      <c r="I357" s="165"/>
      <c r="J357" s="33"/>
      <c r="K357" s="33"/>
      <c r="L357" s="34"/>
      <c r="M357" s="166"/>
      <c r="N357" s="167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448</v>
      </c>
      <c r="AU357" s="18" t="s">
        <v>83</v>
      </c>
    </row>
    <row r="358" spans="1:65" s="14" customFormat="1" x14ac:dyDescent="0.2">
      <c r="B358" s="175"/>
      <c r="D358" s="163" t="s">
        <v>149</v>
      </c>
      <c r="E358" s="176" t="s">
        <v>1</v>
      </c>
      <c r="F358" s="177" t="s">
        <v>152</v>
      </c>
      <c r="H358" s="178">
        <v>6</v>
      </c>
      <c r="I358" s="179"/>
      <c r="L358" s="175"/>
      <c r="M358" s="180"/>
      <c r="N358" s="181"/>
      <c r="O358" s="181"/>
      <c r="P358" s="181"/>
      <c r="Q358" s="181"/>
      <c r="R358" s="181"/>
      <c r="S358" s="181"/>
      <c r="T358" s="182"/>
      <c r="AT358" s="176" t="s">
        <v>149</v>
      </c>
      <c r="AU358" s="176" t="s">
        <v>83</v>
      </c>
      <c r="AV358" s="14" t="s">
        <v>83</v>
      </c>
      <c r="AW358" s="14" t="s">
        <v>32</v>
      </c>
      <c r="AX358" s="14" t="s">
        <v>81</v>
      </c>
      <c r="AY358" s="176" t="s">
        <v>137</v>
      </c>
    </row>
    <row r="359" spans="1:65" s="2" customFormat="1" ht="24.2" customHeight="1" x14ac:dyDescent="0.2">
      <c r="A359" s="33"/>
      <c r="B359" s="149"/>
      <c r="C359" s="150" t="s">
        <v>536</v>
      </c>
      <c r="D359" s="150" t="s">
        <v>140</v>
      </c>
      <c r="E359" s="151" t="s">
        <v>850</v>
      </c>
      <c r="F359" s="152" t="s">
        <v>851</v>
      </c>
      <c r="G359" s="153" t="s">
        <v>294</v>
      </c>
      <c r="H359" s="154">
        <v>8.5000000000000006E-2</v>
      </c>
      <c r="I359" s="155"/>
      <c r="J359" s="156">
        <f>ROUND(I359*H359,2)</f>
        <v>0</v>
      </c>
      <c r="K359" s="152" t="s">
        <v>144</v>
      </c>
      <c r="L359" s="34"/>
      <c r="M359" s="157" t="s">
        <v>1</v>
      </c>
      <c r="N359" s="158" t="s">
        <v>40</v>
      </c>
      <c r="O359" s="59"/>
      <c r="P359" s="159">
        <f>O359*H359</f>
        <v>0</v>
      </c>
      <c r="Q359" s="159">
        <v>0</v>
      </c>
      <c r="R359" s="159">
        <f>Q359*H359</f>
        <v>0</v>
      </c>
      <c r="S359" s="159">
        <v>0</v>
      </c>
      <c r="T359" s="160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1" t="s">
        <v>257</v>
      </c>
      <c r="AT359" s="161" t="s">
        <v>140</v>
      </c>
      <c r="AU359" s="161" t="s">
        <v>83</v>
      </c>
      <c r="AY359" s="18" t="s">
        <v>137</v>
      </c>
      <c r="BE359" s="162">
        <f>IF(N359="základní",J359,0)</f>
        <v>0</v>
      </c>
      <c r="BF359" s="162">
        <f>IF(N359="snížená",J359,0)</f>
        <v>0</v>
      </c>
      <c r="BG359" s="162">
        <f>IF(N359="zákl. přenesená",J359,0)</f>
        <v>0</v>
      </c>
      <c r="BH359" s="162">
        <f>IF(N359="sníž. přenesená",J359,0)</f>
        <v>0</v>
      </c>
      <c r="BI359" s="162">
        <f>IF(N359="nulová",J359,0)</f>
        <v>0</v>
      </c>
      <c r="BJ359" s="18" t="s">
        <v>81</v>
      </c>
      <c r="BK359" s="162">
        <f>ROUND(I359*H359,2)</f>
        <v>0</v>
      </c>
      <c r="BL359" s="18" t="s">
        <v>257</v>
      </c>
      <c r="BM359" s="161" t="s">
        <v>852</v>
      </c>
    </row>
    <row r="360" spans="1:65" s="2" customFormat="1" ht="29.25" x14ac:dyDescent="0.2">
      <c r="A360" s="33"/>
      <c r="B360" s="34"/>
      <c r="C360" s="33"/>
      <c r="D360" s="163" t="s">
        <v>147</v>
      </c>
      <c r="E360" s="33"/>
      <c r="F360" s="164" t="s">
        <v>853</v>
      </c>
      <c r="G360" s="33"/>
      <c r="H360" s="33"/>
      <c r="I360" s="165"/>
      <c r="J360" s="33"/>
      <c r="K360" s="33"/>
      <c r="L360" s="34"/>
      <c r="M360" s="166"/>
      <c r="N360" s="167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147</v>
      </c>
      <c r="AU360" s="18" t="s">
        <v>83</v>
      </c>
    </row>
    <row r="361" spans="1:65" s="12" customFormat="1" ht="22.9" customHeight="1" x14ac:dyDescent="0.2">
      <c r="B361" s="136"/>
      <c r="D361" s="137" t="s">
        <v>74</v>
      </c>
      <c r="E361" s="147" t="s">
        <v>571</v>
      </c>
      <c r="F361" s="147" t="s">
        <v>572</v>
      </c>
      <c r="I361" s="139"/>
      <c r="J361" s="148">
        <f>BK361</f>
        <v>0</v>
      </c>
      <c r="L361" s="136"/>
      <c r="M361" s="141"/>
      <c r="N361" s="142"/>
      <c r="O361" s="142"/>
      <c r="P361" s="143">
        <f>SUM(P362:P371)</f>
        <v>0</v>
      </c>
      <c r="Q361" s="142"/>
      <c r="R361" s="143">
        <f>SUM(R362:R371)</f>
        <v>6.4000000000000003E-3</v>
      </c>
      <c r="S361" s="142"/>
      <c r="T361" s="144">
        <f>SUM(T362:T371)</f>
        <v>0</v>
      </c>
      <c r="AR361" s="137" t="s">
        <v>83</v>
      </c>
      <c r="AT361" s="145" t="s">
        <v>74</v>
      </c>
      <c r="AU361" s="145" t="s">
        <v>81</v>
      </c>
      <c r="AY361" s="137" t="s">
        <v>137</v>
      </c>
      <c r="BK361" s="146">
        <f>SUM(BK362:BK371)</f>
        <v>0</v>
      </c>
    </row>
    <row r="362" spans="1:65" s="2" customFormat="1" ht="24.2" customHeight="1" x14ac:dyDescent="0.2">
      <c r="A362" s="33"/>
      <c r="B362" s="149"/>
      <c r="C362" s="150" t="s">
        <v>546</v>
      </c>
      <c r="D362" s="150" t="s">
        <v>140</v>
      </c>
      <c r="E362" s="151" t="s">
        <v>854</v>
      </c>
      <c r="F362" s="152" t="s">
        <v>855</v>
      </c>
      <c r="G362" s="153" t="s">
        <v>381</v>
      </c>
      <c r="H362" s="154">
        <v>80</v>
      </c>
      <c r="I362" s="155"/>
      <c r="J362" s="156">
        <f>ROUND(I362*H362,2)</f>
        <v>0</v>
      </c>
      <c r="K362" s="152" t="s">
        <v>144</v>
      </c>
      <c r="L362" s="34"/>
      <c r="M362" s="157" t="s">
        <v>1</v>
      </c>
      <c r="N362" s="158" t="s">
        <v>40</v>
      </c>
      <c r="O362" s="59"/>
      <c r="P362" s="159">
        <f>O362*H362</f>
        <v>0</v>
      </c>
      <c r="Q362" s="159">
        <v>2.0000000000000002E-5</v>
      </c>
      <c r="R362" s="159">
        <f>Q362*H362</f>
        <v>1.6000000000000001E-3</v>
      </c>
      <c r="S362" s="159">
        <v>0</v>
      </c>
      <c r="T362" s="160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1" t="s">
        <v>257</v>
      </c>
      <c r="AT362" s="161" t="s">
        <v>140</v>
      </c>
      <c r="AU362" s="161" t="s">
        <v>83</v>
      </c>
      <c r="AY362" s="18" t="s">
        <v>137</v>
      </c>
      <c r="BE362" s="162">
        <f>IF(N362="základní",J362,0)</f>
        <v>0</v>
      </c>
      <c r="BF362" s="162">
        <f>IF(N362="snížená",J362,0)</f>
        <v>0</v>
      </c>
      <c r="BG362" s="162">
        <f>IF(N362="zákl. přenesená",J362,0)</f>
        <v>0</v>
      </c>
      <c r="BH362" s="162">
        <f>IF(N362="sníž. přenesená",J362,0)</f>
        <v>0</v>
      </c>
      <c r="BI362" s="162">
        <f>IF(N362="nulová",J362,0)</f>
        <v>0</v>
      </c>
      <c r="BJ362" s="18" t="s">
        <v>81</v>
      </c>
      <c r="BK362" s="162">
        <f>ROUND(I362*H362,2)</f>
        <v>0</v>
      </c>
      <c r="BL362" s="18" t="s">
        <v>257</v>
      </c>
      <c r="BM362" s="161" t="s">
        <v>856</v>
      </c>
    </row>
    <row r="363" spans="1:65" s="2" customFormat="1" ht="29.25" x14ac:dyDescent="0.2">
      <c r="A363" s="33"/>
      <c r="B363" s="34"/>
      <c r="C363" s="33"/>
      <c r="D363" s="163" t="s">
        <v>147</v>
      </c>
      <c r="E363" s="33"/>
      <c r="F363" s="164" t="s">
        <v>857</v>
      </c>
      <c r="G363" s="33"/>
      <c r="H363" s="33"/>
      <c r="I363" s="165"/>
      <c r="J363" s="33"/>
      <c r="K363" s="33"/>
      <c r="L363" s="34"/>
      <c r="M363" s="166"/>
      <c r="N363" s="167"/>
      <c r="O363" s="59"/>
      <c r="P363" s="59"/>
      <c r="Q363" s="59"/>
      <c r="R363" s="59"/>
      <c r="S363" s="59"/>
      <c r="T363" s="60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147</v>
      </c>
      <c r="AU363" s="18" t="s">
        <v>83</v>
      </c>
    </row>
    <row r="364" spans="1:65" s="2" customFormat="1" ht="24.2" customHeight="1" x14ac:dyDescent="0.2">
      <c r="A364" s="33"/>
      <c r="B364" s="149"/>
      <c r="C364" s="150" t="s">
        <v>550</v>
      </c>
      <c r="D364" s="150" t="s">
        <v>140</v>
      </c>
      <c r="E364" s="151" t="s">
        <v>858</v>
      </c>
      <c r="F364" s="152" t="s">
        <v>859</v>
      </c>
      <c r="G364" s="153" t="s">
        <v>381</v>
      </c>
      <c r="H364" s="154">
        <v>80</v>
      </c>
      <c r="I364" s="155"/>
      <c r="J364" s="156">
        <f>ROUND(I364*H364,2)</f>
        <v>0</v>
      </c>
      <c r="K364" s="152" t="s">
        <v>144</v>
      </c>
      <c r="L364" s="34"/>
      <c r="M364" s="157" t="s">
        <v>1</v>
      </c>
      <c r="N364" s="158" t="s">
        <v>40</v>
      </c>
      <c r="O364" s="59"/>
      <c r="P364" s="159">
        <f>O364*H364</f>
        <v>0</v>
      </c>
      <c r="Q364" s="159">
        <v>1.0000000000000001E-5</v>
      </c>
      <c r="R364" s="159">
        <f>Q364*H364</f>
        <v>8.0000000000000004E-4</v>
      </c>
      <c r="S364" s="159">
        <v>0</v>
      </c>
      <c r="T364" s="160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1" t="s">
        <v>257</v>
      </c>
      <c r="AT364" s="161" t="s">
        <v>140</v>
      </c>
      <c r="AU364" s="161" t="s">
        <v>83</v>
      </c>
      <c r="AY364" s="18" t="s">
        <v>137</v>
      </c>
      <c r="BE364" s="162">
        <f>IF(N364="základní",J364,0)</f>
        <v>0</v>
      </c>
      <c r="BF364" s="162">
        <f>IF(N364="snížená",J364,0)</f>
        <v>0</v>
      </c>
      <c r="BG364" s="162">
        <f>IF(N364="zákl. přenesená",J364,0)</f>
        <v>0</v>
      </c>
      <c r="BH364" s="162">
        <f>IF(N364="sníž. přenesená",J364,0)</f>
        <v>0</v>
      </c>
      <c r="BI364" s="162">
        <f>IF(N364="nulová",J364,0)</f>
        <v>0</v>
      </c>
      <c r="BJ364" s="18" t="s">
        <v>81</v>
      </c>
      <c r="BK364" s="162">
        <f>ROUND(I364*H364,2)</f>
        <v>0</v>
      </c>
      <c r="BL364" s="18" t="s">
        <v>257</v>
      </c>
      <c r="BM364" s="161" t="s">
        <v>860</v>
      </c>
    </row>
    <row r="365" spans="1:65" s="2" customFormat="1" ht="19.5" x14ac:dyDescent="0.2">
      <c r="A365" s="33"/>
      <c r="B365" s="34"/>
      <c r="C365" s="33"/>
      <c r="D365" s="163" t="s">
        <v>147</v>
      </c>
      <c r="E365" s="33"/>
      <c r="F365" s="164" t="s">
        <v>861</v>
      </c>
      <c r="G365" s="33"/>
      <c r="H365" s="33"/>
      <c r="I365" s="165"/>
      <c r="J365" s="33"/>
      <c r="K365" s="33"/>
      <c r="L365" s="34"/>
      <c r="M365" s="166"/>
      <c r="N365" s="167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147</v>
      </c>
      <c r="AU365" s="18" t="s">
        <v>83</v>
      </c>
    </row>
    <row r="366" spans="1:65" s="2" customFormat="1" ht="24.2" customHeight="1" x14ac:dyDescent="0.2">
      <c r="A366" s="33"/>
      <c r="B366" s="149"/>
      <c r="C366" s="150" t="s">
        <v>556</v>
      </c>
      <c r="D366" s="150" t="s">
        <v>140</v>
      </c>
      <c r="E366" s="151" t="s">
        <v>862</v>
      </c>
      <c r="F366" s="152" t="s">
        <v>863</v>
      </c>
      <c r="G366" s="153" t="s">
        <v>381</v>
      </c>
      <c r="H366" s="154">
        <v>80</v>
      </c>
      <c r="I366" s="155"/>
      <c r="J366" s="156">
        <f>ROUND(I366*H366,2)</f>
        <v>0</v>
      </c>
      <c r="K366" s="152" t="s">
        <v>144</v>
      </c>
      <c r="L366" s="34"/>
      <c r="M366" s="157" t="s">
        <v>1</v>
      </c>
      <c r="N366" s="158" t="s">
        <v>40</v>
      </c>
      <c r="O366" s="59"/>
      <c r="P366" s="159">
        <f>O366*H366</f>
        <v>0</v>
      </c>
      <c r="Q366" s="159">
        <v>2.0000000000000002E-5</v>
      </c>
      <c r="R366" s="159">
        <f>Q366*H366</f>
        <v>1.6000000000000001E-3</v>
      </c>
      <c r="S366" s="159">
        <v>0</v>
      </c>
      <c r="T366" s="160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1" t="s">
        <v>257</v>
      </c>
      <c r="AT366" s="161" t="s">
        <v>140</v>
      </c>
      <c r="AU366" s="161" t="s">
        <v>83</v>
      </c>
      <c r="AY366" s="18" t="s">
        <v>137</v>
      </c>
      <c r="BE366" s="162">
        <f>IF(N366="základní",J366,0)</f>
        <v>0</v>
      </c>
      <c r="BF366" s="162">
        <f>IF(N366="snížená",J366,0)</f>
        <v>0</v>
      </c>
      <c r="BG366" s="162">
        <f>IF(N366="zákl. přenesená",J366,0)</f>
        <v>0</v>
      </c>
      <c r="BH366" s="162">
        <f>IF(N366="sníž. přenesená",J366,0)</f>
        <v>0</v>
      </c>
      <c r="BI366" s="162">
        <f>IF(N366="nulová",J366,0)</f>
        <v>0</v>
      </c>
      <c r="BJ366" s="18" t="s">
        <v>81</v>
      </c>
      <c r="BK366" s="162">
        <f>ROUND(I366*H366,2)</f>
        <v>0</v>
      </c>
      <c r="BL366" s="18" t="s">
        <v>257</v>
      </c>
      <c r="BM366" s="161" t="s">
        <v>864</v>
      </c>
    </row>
    <row r="367" spans="1:65" s="2" customFormat="1" ht="19.5" x14ac:dyDescent="0.2">
      <c r="A367" s="33"/>
      <c r="B367" s="34"/>
      <c r="C367" s="33"/>
      <c r="D367" s="163" t="s">
        <v>147</v>
      </c>
      <c r="E367" s="33"/>
      <c r="F367" s="164" t="s">
        <v>865</v>
      </c>
      <c r="G367" s="33"/>
      <c r="H367" s="33"/>
      <c r="I367" s="165"/>
      <c r="J367" s="33"/>
      <c r="K367" s="33"/>
      <c r="L367" s="34"/>
      <c r="M367" s="166"/>
      <c r="N367" s="167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147</v>
      </c>
      <c r="AU367" s="18" t="s">
        <v>83</v>
      </c>
    </row>
    <row r="368" spans="1:65" s="2" customFormat="1" ht="14.45" customHeight="1" x14ac:dyDescent="0.2">
      <c r="A368" s="33"/>
      <c r="B368" s="149"/>
      <c r="C368" s="150" t="s">
        <v>561</v>
      </c>
      <c r="D368" s="150" t="s">
        <v>140</v>
      </c>
      <c r="E368" s="151" t="s">
        <v>866</v>
      </c>
      <c r="F368" s="152" t="s">
        <v>867</v>
      </c>
      <c r="G368" s="153" t="s">
        <v>381</v>
      </c>
      <c r="H368" s="154">
        <v>80</v>
      </c>
      <c r="I368" s="155"/>
      <c r="J368" s="156">
        <f>ROUND(I368*H368,2)</f>
        <v>0</v>
      </c>
      <c r="K368" s="152" t="s">
        <v>1</v>
      </c>
      <c r="L368" s="34"/>
      <c r="M368" s="157" t="s">
        <v>1</v>
      </c>
      <c r="N368" s="158" t="s">
        <v>40</v>
      </c>
      <c r="O368" s="59"/>
      <c r="P368" s="159">
        <f>O368*H368</f>
        <v>0</v>
      </c>
      <c r="Q368" s="159">
        <v>3.0000000000000001E-5</v>
      </c>
      <c r="R368" s="159">
        <f>Q368*H368</f>
        <v>2.4000000000000002E-3</v>
      </c>
      <c r="S368" s="159">
        <v>0</v>
      </c>
      <c r="T368" s="16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1" t="s">
        <v>257</v>
      </c>
      <c r="AT368" s="161" t="s">
        <v>140</v>
      </c>
      <c r="AU368" s="161" t="s">
        <v>83</v>
      </c>
      <c r="AY368" s="18" t="s">
        <v>137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18" t="s">
        <v>81</v>
      </c>
      <c r="BK368" s="162">
        <f>ROUND(I368*H368,2)</f>
        <v>0</v>
      </c>
      <c r="BL368" s="18" t="s">
        <v>257</v>
      </c>
      <c r="BM368" s="161" t="s">
        <v>868</v>
      </c>
    </row>
    <row r="369" spans="1:65" s="2" customFormat="1" ht="19.5" x14ac:dyDescent="0.2">
      <c r="A369" s="33"/>
      <c r="B369" s="34"/>
      <c r="C369" s="33"/>
      <c r="D369" s="163" t="s">
        <v>147</v>
      </c>
      <c r="E369" s="33"/>
      <c r="F369" s="164" t="s">
        <v>869</v>
      </c>
      <c r="G369" s="33"/>
      <c r="H369" s="33"/>
      <c r="I369" s="165"/>
      <c r="J369" s="33"/>
      <c r="K369" s="33"/>
      <c r="L369" s="34"/>
      <c r="M369" s="166"/>
      <c r="N369" s="167"/>
      <c r="O369" s="59"/>
      <c r="P369" s="59"/>
      <c r="Q369" s="59"/>
      <c r="R369" s="59"/>
      <c r="S369" s="59"/>
      <c r="T369" s="60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147</v>
      </c>
      <c r="AU369" s="18" t="s">
        <v>83</v>
      </c>
    </row>
    <row r="370" spans="1:65" s="2" customFormat="1" ht="19.5" x14ac:dyDescent="0.2">
      <c r="A370" s="33"/>
      <c r="B370" s="34"/>
      <c r="C370" s="33"/>
      <c r="D370" s="163" t="s">
        <v>448</v>
      </c>
      <c r="E370" s="33"/>
      <c r="F370" s="210" t="s">
        <v>634</v>
      </c>
      <c r="G370" s="33"/>
      <c r="H370" s="33"/>
      <c r="I370" s="165"/>
      <c r="J370" s="33"/>
      <c r="K370" s="33"/>
      <c r="L370" s="34"/>
      <c r="M370" s="166"/>
      <c r="N370" s="167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448</v>
      </c>
      <c r="AU370" s="18" t="s">
        <v>83</v>
      </c>
    </row>
    <row r="371" spans="1:65" s="14" customFormat="1" x14ac:dyDescent="0.2">
      <c r="B371" s="175"/>
      <c r="D371" s="163" t="s">
        <v>149</v>
      </c>
      <c r="E371" s="176" t="s">
        <v>1</v>
      </c>
      <c r="F371" s="177" t="s">
        <v>870</v>
      </c>
      <c r="H371" s="178">
        <v>80</v>
      </c>
      <c r="I371" s="179"/>
      <c r="L371" s="175"/>
      <c r="M371" s="180"/>
      <c r="N371" s="181"/>
      <c r="O371" s="181"/>
      <c r="P371" s="181"/>
      <c r="Q371" s="181"/>
      <c r="R371" s="181"/>
      <c r="S371" s="181"/>
      <c r="T371" s="182"/>
      <c r="AT371" s="176" t="s">
        <v>149</v>
      </c>
      <c r="AU371" s="176" t="s">
        <v>83</v>
      </c>
      <c r="AV371" s="14" t="s">
        <v>83</v>
      </c>
      <c r="AW371" s="14" t="s">
        <v>32</v>
      </c>
      <c r="AX371" s="14" t="s">
        <v>81</v>
      </c>
      <c r="AY371" s="176" t="s">
        <v>137</v>
      </c>
    </row>
    <row r="372" spans="1:65" s="12" customFormat="1" ht="22.9" customHeight="1" x14ac:dyDescent="0.2">
      <c r="B372" s="136"/>
      <c r="D372" s="137" t="s">
        <v>74</v>
      </c>
      <c r="E372" s="147" t="s">
        <v>871</v>
      </c>
      <c r="F372" s="147" t="s">
        <v>872</v>
      </c>
      <c r="I372" s="139"/>
      <c r="J372" s="148">
        <f>BK372</f>
        <v>0</v>
      </c>
      <c r="L372" s="136"/>
      <c r="M372" s="141"/>
      <c r="N372" s="142"/>
      <c r="O372" s="142"/>
      <c r="P372" s="143">
        <f>SUM(P373:P384)</f>
        <v>0</v>
      </c>
      <c r="Q372" s="142"/>
      <c r="R372" s="143">
        <f>SUM(R373:R384)</f>
        <v>0</v>
      </c>
      <c r="S372" s="142"/>
      <c r="T372" s="144">
        <f>SUM(T373:T384)</f>
        <v>0</v>
      </c>
      <c r="AR372" s="137" t="s">
        <v>145</v>
      </c>
      <c r="AT372" s="145" t="s">
        <v>74</v>
      </c>
      <c r="AU372" s="145" t="s">
        <v>81</v>
      </c>
      <c r="AY372" s="137" t="s">
        <v>137</v>
      </c>
      <c r="BK372" s="146">
        <f>SUM(BK373:BK384)</f>
        <v>0</v>
      </c>
    </row>
    <row r="373" spans="1:65" s="2" customFormat="1" ht="14.45" customHeight="1" x14ac:dyDescent="0.2">
      <c r="A373" s="33"/>
      <c r="B373" s="149"/>
      <c r="C373" s="150" t="s">
        <v>566</v>
      </c>
      <c r="D373" s="150" t="s">
        <v>140</v>
      </c>
      <c r="E373" s="151" t="s">
        <v>873</v>
      </c>
      <c r="F373" s="152" t="s">
        <v>874</v>
      </c>
      <c r="G373" s="153" t="s">
        <v>609</v>
      </c>
      <c r="H373" s="154">
        <v>40</v>
      </c>
      <c r="I373" s="155"/>
      <c r="J373" s="156">
        <f>ROUND(I373*H373,2)</f>
        <v>0</v>
      </c>
      <c r="K373" s="152" t="s">
        <v>1</v>
      </c>
      <c r="L373" s="34"/>
      <c r="M373" s="157" t="s">
        <v>1</v>
      </c>
      <c r="N373" s="158" t="s">
        <v>40</v>
      </c>
      <c r="O373" s="59"/>
      <c r="P373" s="159">
        <f>O373*H373</f>
        <v>0</v>
      </c>
      <c r="Q373" s="159">
        <v>0</v>
      </c>
      <c r="R373" s="159">
        <f>Q373*H373</f>
        <v>0</v>
      </c>
      <c r="S373" s="159">
        <v>0</v>
      </c>
      <c r="T373" s="160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1" t="s">
        <v>610</v>
      </c>
      <c r="AT373" s="161" t="s">
        <v>140</v>
      </c>
      <c r="AU373" s="161" t="s">
        <v>83</v>
      </c>
      <c r="AY373" s="18" t="s">
        <v>137</v>
      </c>
      <c r="BE373" s="162">
        <f>IF(N373="základní",J373,0)</f>
        <v>0</v>
      </c>
      <c r="BF373" s="162">
        <f>IF(N373="snížená",J373,0)</f>
        <v>0</v>
      </c>
      <c r="BG373" s="162">
        <f>IF(N373="zákl. přenesená",J373,0)</f>
        <v>0</v>
      </c>
      <c r="BH373" s="162">
        <f>IF(N373="sníž. přenesená",J373,0)</f>
        <v>0</v>
      </c>
      <c r="BI373" s="162">
        <f>IF(N373="nulová",J373,0)</f>
        <v>0</v>
      </c>
      <c r="BJ373" s="18" t="s">
        <v>81</v>
      </c>
      <c r="BK373" s="162">
        <f>ROUND(I373*H373,2)</f>
        <v>0</v>
      </c>
      <c r="BL373" s="18" t="s">
        <v>610</v>
      </c>
      <c r="BM373" s="161" t="s">
        <v>875</v>
      </c>
    </row>
    <row r="374" spans="1:65" s="2" customFormat="1" x14ac:dyDescent="0.2">
      <c r="A374" s="33"/>
      <c r="B374" s="34"/>
      <c r="C374" s="33"/>
      <c r="D374" s="163" t="s">
        <v>147</v>
      </c>
      <c r="E374" s="33"/>
      <c r="F374" s="164" t="s">
        <v>874</v>
      </c>
      <c r="G374" s="33"/>
      <c r="H374" s="33"/>
      <c r="I374" s="165"/>
      <c r="J374" s="33"/>
      <c r="K374" s="33"/>
      <c r="L374" s="34"/>
      <c r="M374" s="166"/>
      <c r="N374" s="167"/>
      <c r="O374" s="59"/>
      <c r="P374" s="59"/>
      <c r="Q374" s="59"/>
      <c r="R374" s="59"/>
      <c r="S374" s="59"/>
      <c r="T374" s="6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147</v>
      </c>
      <c r="AU374" s="18" t="s">
        <v>83</v>
      </c>
    </row>
    <row r="375" spans="1:65" s="14" customFormat="1" x14ac:dyDescent="0.2">
      <c r="B375" s="175"/>
      <c r="D375" s="163" t="s">
        <v>149</v>
      </c>
      <c r="E375" s="176" t="s">
        <v>1</v>
      </c>
      <c r="F375" s="177" t="s">
        <v>410</v>
      </c>
      <c r="H375" s="178">
        <v>40</v>
      </c>
      <c r="I375" s="179"/>
      <c r="L375" s="175"/>
      <c r="M375" s="180"/>
      <c r="N375" s="181"/>
      <c r="O375" s="181"/>
      <c r="P375" s="181"/>
      <c r="Q375" s="181"/>
      <c r="R375" s="181"/>
      <c r="S375" s="181"/>
      <c r="T375" s="182"/>
      <c r="AT375" s="176" t="s">
        <v>149</v>
      </c>
      <c r="AU375" s="176" t="s">
        <v>83</v>
      </c>
      <c r="AV375" s="14" t="s">
        <v>83</v>
      </c>
      <c r="AW375" s="14" t="s">
        <v>32</v>
      </c>
      <c r="AX375" s="14" t="s">
        <v>81</v>
      </c>
      <c r="AY375" s="176" t="s">
        <v>137</v>
      </c>
    </row>
    <row r="376" spans="1:65" s="2" customFormat="1" ht="14.45" customHeight="1" x14ac:dyDescent="0.2">
      <c r="A376" s="33"/>
      <c r="B376" s="149"/>
      <c r="C376" s="150" t="s">
        <v>573</v>
      </c>
      <c r="D376" s="150" t="s">
        <v>140</v>
      </c>
      <c r="E376" s="151" t="s">
        <v>876</v>
      </c>
      <c r="F376" s="152" t="s">
        <v>877</v>
      </c>
      <c r="G376" s="153" t="s">
        <v>609</v>
      </c>
      <c r="H376" s="154">
        <v>40</v>
      </c>
      <c r="I376" s="155"/>
      <c r="J376" s="156">
        <f>ROUND(I376*H376,2)</f>
        <v>0</v>
      </c>
      <c r="K376" s="152" t="s">
        <v>1</v>
      </c>
      <c r="L376" s="34"/>
      <c r="M376" s="157" t="s">
        <v>1</v>
      </c>
      <c r="N376" s="158" t="s">
        <v>40</v>
      </c>
      <c r="O376" s="59"/>
      <c r="P376" s="159">
        <f>O376*H376</f>
        <v>0</v>
      </c>
      <c r="Q376" s="159">
        <v>0</v>
      </c>
      <c r="R376" s="159">
        <f>Q376*H376</f>
        <v>0</v>
      </c>
      <c r="S376" s="159">
        <v>0</v>
      </c>
      <c r="T376" s="16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1" t="s">
        <v>610</v>
      </c>
      <c r="AT376" s="161" t="s">
        <v>140</v>
      </c>
      <c r="AU376" s="161" t="s">
        <v>83</v>
      </c>
      <c r="AY376" s="18" t="s">
        <v>137</v>
      </c>
      <c r="BE376" s="162">
        <f>IF(N376="základní",J376,0)</f>
        <v>0</v>
      </c>
      <c r="BF376" s="162">
        <f>IF(N376="snížená",J376,0)</f>
        <v>0</v>
      </c>
      <c r="BG376" s="162">
        <f>IF(N376="zákl. přenesená",J376,0)</f>
        <v>0</v>
      </c>
      <c r="BH376" s="162">
        <f>IF(N376="sníž. přenesená",J376,0)</f>
        <v>0</v>
      </c>
      <c r="BI376" s="162">
        <f>IF(N376="nulová",J376,0)</f>
        <v>0</v>
      </c>
      <c r="BJ376" s="18" t="s">
        <v>81</v>
      </c>
      <c r="BK376" s="162">
        <f>ROUND(I376*H376,2)</f>
        <v>0</v>
      </c>
      <c r="BL376" s="18" t="s">
        <v>610</v>
      </c>
      <c r="BM376" s="161" t="s">
        <v>878</v>
      </c>
    </row>
    <row r="377" spans="1:65" s="2" customFormat="1" ht="29.25" x14ac:dyDescent="0.2">
      <c r="A377" s="33"/>
      <c r="B377" s="34"/>
      <c r="C377" s="33"/>
      <c r="D377" s="163" t="s">
        <v>147</v>
      </c>
      <c r="E377" s="33"/>
      <c r="F377" s="164" t="s">
        <v>879</v>
      </c>
      <c r="G377" s="33"/>
      <c r="H377" s="33"/>
      <c r="I377" s="165"/>
      <c r="J377" s="33"/>
      <c r="K377" s="33"/>
      <c r="L377" s="34"/>
      <c r="M377" s="166"/>
      <c r="N377" s="167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147</v>
      </c>
      <c r="AU377" s="18" t="s">
        <v>83</v>
      </c>
    </row>
    <row r="378" spans="1:65" s="14" customFormat="1" x14ac:dyDescent="0.2">
      <c r="B378" s="175"/>
      <c r="D378" s="163" t="s">
        <v>149</v>
      </c>
      <c r="E378" s="176" t="s">
        <v>1</v>
      </c>
      <c r="F378" s="177" t="s">
        <v>410</v>
      </c>
      <c r="H378" s="178">
        <v>40</v>
      </c>
      <c r="I378" s="179"/>
      <c r="L378" s="175"/>
      <c r="M378" s="180"/>
      <c r="N378" s="181"/>
      <c r="O378" s="181"/>
      <c r="P378" s="181"/>
      <c r="Q378" s="181"/>
      <c r="R378" s="181"/>
      <c r="S378" s="181"/>
      <c r="T378" s="182"/>
      <c r="AT378" s="176" t="s">
        <v>149</v>
      </c>
      <c r="AU378" s="176" t="s">
        <v>83</v>
      </c>
      <c r="AV378" s="14" t="s">
        <v>83</v>
      </c>
      <c r="AW378" s="14" t="s">
        <v>32</v>
      </c>
      <c r="AX378" s="14" t="s">
        <v>81</v>
      </c>
      <c r="AY378" s="176" t="s">
        <v>137</v>
      </c>
    </row>
    <row r="379" spans="1:65" s="2" customFormat="1" ht="24.2" customHeight="1" x14ac:dyDescent="0.2">
      <c r="A379" s="33"/>
      <c r="B379" s="149"/>
      <c r="C379" s="150" t="s">
        <v>577</v>
      </c>
      <c r="D379" s="150" t="s">
        <v>140</v>
      </c>
      <c r="E379" s="151" t="s">
        <v>880</v>
      </c>
      <c r="F379" s="152" t="s">
        <v>881</v>
      </c>
      <c r="G379" s="153" t="s">
        <v>237</v>
      </c>
      <c r="H379" s="154">
        <v>1</v>
      </c>
      <c r="I379" s="155"/>
      <c r="J379" s="156">
        <f>ROUND(I379*H379,2)</f>
        <v>0</v>
      </c>
      <c r="K379" s="152" t="s">
        <v>1</v>
      </c>
      <c r="L379" s="34"/>
      <c r="M379" s="157" t="s">
        <v>1</v>
      </c>
      <c r="N379" s="158" t="s">
        <v>40</v>
      </c>
      <c r="O379" s="59"/>
      <c r="P379" s="159">
        <f>O379*H379</f>
        <v>0</v>
      </c>
      <c r="Q379" s="159">
        <v>0</v>
      </c>
      <c r="R379" s="159">
        <f>Q379*H379</f>
        <v>0</v>
      </c>
      <c r="S379" s="159">
        <v>0</v>
      </c>
      <c r="T379" s="16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1" t="s">
        <v>610</v>
      </c>
      <c r="AT379" s="161" t="s">
        <v>140</v>
      </c>
      <c r="AU379" s="161" t="s">
        <v>83</v>
      </c>
      <c r="AY379" s="18" t="s">
        <v>137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18" t="s">
        <v>81</v>
      </c>
      <c r="BK379" s="162">
        <f>ROUND(I379*H379,2)</f>
        <v>0</v>
      </c>
      <c r="BL379" s="18" t="s">
        <v>610</v>
      </c>
      <c r="BM379" s="161" t="s">
        <v>882</v>
      </c>
    </row>
    <row r="380" spans="1:65" s="2" customFormat="1" ht="19.5" x14ac:dyDescent="0.2">
      <c r="A380" s="33"/>
      <c r="B380" s="34"/>
      <c r="C380" s="33"/>
      <c r="D380" s="163" t="s">
        <v>147</v>
      </c>
      <c r="E380" s="33"/>
      <c r="F380" s="164" t="s">
        <v>881</v>
      </c>
      <c r="G380" s="33"/>
      <c r="H380" s="33"/>
      <c r="I380" s="165"/>
      <c r="J380" s="33"/>
      <c r="K380" s="33"/>
      <c r="L380" s="34"/>
      <c r="M380" s="166"/>
      <c r="N380" s="167"/>
      <c r="O380" s="59"/>
      <c r="P380" s="59"/>
      <c r="Q380" s="59"/>
      <c r="R380" s="59"/>
      <c r="S380" s="59"/>
      <c r="T380" s="6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8" t="s">
        <v>147</v>
      </c>
      <c r="AU380" s="18" t="s">
        <v>83</v>
      </c>
    </row>
    <row r="381" spans="1:65" s="14" customFormat="1" x14ac:dyDescent="0.2">
      <c r="B381" s="175"/>
      <c r="D381" s="163" t="s">
        <v>149</v>
      </c>
      <c r="E381" s="176" t="s">
        <v>1</v>
      </c>
      <c r="F381" s="177" t="s">
        <v>81</v>
      </c>
      <c r="H381" s="178">
        <v>1</v>
      </c>
      <c r="I381" s="179"/>
      <c r="L381" s="175"/>
      <c r="M381" s="180"/>
      <c r="N381" s="181"/>
      <c r="O381" s="181"/>
      <c r="P381" s="181"/>
      <c r="Q381" s="181"/>
      <c r="R381" s="181"/>
      <c r="S381" s="181"/>
      <c r="T381" s="182"/>
      <c r="AT381" s="176" t="s">
        <v>149</v>
      </c>
      <c r="AU381" s="176" t="s">
        <v>83</v>
      </c>
      <c r="AV381" s="14" t="s">
        <v>83</v>
      </c>
      <c r="AW381" s="14" t="s">
        <v>32</v>
      </c>
      <c r="AX381" s="14" t="s">
        <v>81</v>
      </c>
      <c r="AY381" s="176" t="s">
        <v>137</v>
      </c>
    </row>
    <row r="382" spans="1:65" s="2" customFormat="1" ht="14.45" customHeight="1" x14ac:dyDescent="0.2">
      <c r="A382" s="33"/>
      <c r="B382" s="149"/>
      <c r="C382" s="150" t="s">
        <v>583</v>
      </c>
      <c r="D382" s="150" t="s">
        <v>140</v>
      </c>
      <c r="E382" s="151" t="s">
        <v>883</v>
      </c>
      <c r="F382" s="152" t="s">
        <v>884</v>
      </c>
      <c r="G382" s="153" t="s">
        <v>237</v>
      </c>
      <c r="H382" s="154">
        <v>1</v>
      </c>
      <c r="I382" s="155"/>
      <c r="J382" s="156">
        <f>ROUND(I382*H382,2)</f>
        <v>0</v>
      </c>
      <c r="K382" s="152" t="s">
        <v>1</v>
      </c>
      <c r="L382" s="34"/>
      <c r="M382" s="157" t="s">
        <v>1</v>
      </c>
      <c r="N382" s="158" t="s">
        <v>40</v>
      </c>
      <c r="O382" s="59"/>
      <c r="P382" s="159">
        <f>O382*H382</f>
        <v>0</v>
      </c>
      <c r="Q382" s="159">
        <v>0</v>
      </c>
      <c r="R382" s="159">
        <f>Q382*H382</f>
        <v>0</v>
      </c>
      <c r="S382" s="159">
        <v>0</v>
      </c>
      <c r="T382" s="16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1" t="s">
        <v>610</v>
      </c>
      <c r="AT382" s="161" t="s">
        <v>140</v>
      </c>
      <c r="AU382" s="161" t="s">
        <v>83</v>
      </c>
      <c r="AY382" s="18" t="s">
        <v>137</v>
      </c>
      <c r="BE382" s="162">
        <f>IF(N382="základní",J382,0)</f>
        <v>0</v>
      </c>
      <c r="BF382" s="162">
        <f>IF(N382="snížená",J382,0)</f>
        <v>0</v>
      </c>
      <c r="BG382" s="162">
        <f>IF(N382="zákl. přenesená",J382,0)</f>
        <v>0</v>
      </c>
      <c r="BH382" s="162">
        <f>IF(N382="sníž. přenesená",J382,0)</f>
        <v>0</v>
      </c>
      <c r="BI382" s="162">
        <f>IF(N382="nulová",J382,0)</f>
        <v>0</v>
      </c>
      <c r="BJ382" s="18" t="s">
        <v>81</v>
      </c>
      <c r="BK382" s="162">
        <f>ROUND(I382*H382,2)</f>
        <v>0</v>
      </c>
      <c r="BL382" s="18" t="s">
        <v>610</v>
      </c>
      <c r="BM382" s="161" t="s">
        <v>885</v>
      </c>
    </row>
    <row r="383" spans="1:65" s="2" customFormat="1" x14ac:dyDescent="0.2">
      <c r="A383" s="33"/>
      <c r="B383" s="34"/>
      <c r="C383" s="33"/>
      <c r="D383" s="163" t="s">
        <v>147</v>
      </c>
      <c r="E383" s="33"/>
      <c r="F383" s="164" t="s">
        <v>884</v>
      </c>
      <c r="G383" s="33"/>
      <c r="H383" s="33"/>
      <c r="I383" s="165"/>
      <c r="J383" s="33"/>
      <c r="K383" s="33"/>
      <c r="L383" s="34"/>
      <c r="M383" s="166"/>
      <c r="N383" s="167"/>
      <c r="O383" s="59"/>
      <c r="P383" s="59"/>
      <c r="Q383" s="59"/>
      <c r="R383" s="59"/>
      <c r="S383" s="59"/>
      <c r="T383" s="60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147</v>
      </c>
      <c r="AU383" s="18" t="s">
        <v>83</v>
      </c>
    </row>
    <row r="384" spans="1:65" s="14" customFormat="1" x14ac:dyDescent="0.2">
      <c r="B384" s="175"/>
      <c r="D384" s="163" t="s">
        <v>149</v>
      </c>
      <c r="E384" s="176" t="s">
        <v>1</v>
      </c>
      <c r="F384" s="177" t="s">
        <v>81</v>
      </c>
      <c r="H384" s="178">
        <v>1</v>
      </c>
      <c r="I384" s="179"/>
      <c r="L384" s="175"/>
      <c r="M384" s="211"/>
      <c r="N384" s="212"/>
      <c r="O384" s="212"/>
      <c r="P384" s="212"/>
      <c r="Q384" s="212"/>
      <c r="R384" s="212"/>
      <c r="S384" s="212"/>
      <c r="T384" s="213"/>
      <c r="AT384" s="176" t="s">
        <v>149</v>
      </c>
      <c r="AU384" s="176" t="s">
        <v>83</v>
      </c>
      <c r="AV384" s="14" t="s">
        <v>83</v>
      </c>
      <c r="AW384" s="14" t="s">
        <v>32</v>
      </c>
      <c r="AX384" s="14" t="s">
        <v>81</v>
      </c>
      <c r="AY384" s="176" t="s">
        <v>137</v>
      </c>
    </row>
    <row r="385" spans="1:31" s="2" customFormat="1" ht="6.95" customHeight="1" x14ac:dyDescent="0.2">
      <c r="A385" s="33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34"/>
      <c r="M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</row>
  </sheetData>
  <autoFilter ref="C133:K384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 x14ac:dyDescent="0.2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64" t="str">
        <f>'Rekapitulace stavby'!K6</f>
        <v>ZŠ ČSA, Bohumín - Oprava sociálního zázemí hlavní budovy</v>
      </c>
      <c r="F7" s="265"/>
      <c r="G7" s="265"/>
      <c r="H7" s="265"/>
      <c r="L7" s="21"/>
    </row>
    <row r="8" spans="1:46" s="1" customFormat="1" ht="12" customHeight="1" x14ac:dyDescent="0.2">
      <c r="B8" s="21"/>
      <c r="D8" s="28" t="s">
        <v>96</v>
      </c>
      <c r="L8" s="21"/>
    </row>
    <row r="9" spans="1:46" s="2" customFormat="1" ht="16.5" customHeight="1" x14ac:dyDescent="0.2">
      <c r="A9" s="33"/>
      <c r="B9" s="34"/>
      <c r="C9" s="33"/>
      <c r="D9" s="33"/>
      <c r="E9" s="264" t="s">
        <v>97</v>
      </c>
      <c r="F9" s="263"/>
      <c r="G9" s="263"/>
      <c r="H9" s="26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41" t="s">
        <v>886</v>
      </c>
      <c r="F11" s="263"/>
      <c r="G11" s="263"/>
      <c r="H11" s="26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18. 11. 2020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66" t="str">
        <f>'Rekapitulace stavby'!E14</f>
        <v>Vyplň údaj</v>
      </c>
      <c r="F20" s="258"/>
      <c r="G20" s="258"/>
      <c r="H20" s="258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62" t="s">
        <v>1</v>
      </c>
      <c r="F29" s="262"/>
      <c r="G29" s="262"/>
      <c r="H29" s="26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39</v>
      </c>
      <c r="E35" s="28" t="s">
        <v>40</v>
      </c>
      <c r="F35" s="105">
        <f>ROUND((SUM(BE122:BE150)),  2)</f>
        <v>0</v>
      </c>
      <c r="G35" s="33"/>
      <c r="H35" s="33"/>
      <c r="I35" s="106">
        <v>0.21</v>
      </c>
      <c r="J35" s="105">
        <f>ROUND(((SUM(BE122:BE150))*I35),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41</v>
      </c>
      <c r="F36" s="105">
        <f>ROUND((SUM(BF122:BF150)),  2)</f>
        <v>0</v>
      </c>
      <c r="G36" s="33"/>
      <c r="H36" s="33"/>
      <c r="I36" s="106">
        <v>0.15</v>
      </c>
      <c r="J36" s="105">
        <f>ROUND(((SUM(BF122:BF150))*I36),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42</v>
      </c>
      <c r="F37" s="105">
        <f>ROUND((SUM(BG122:BG150)),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43</v>
      </c>
      <c r="F38" s="105">
        <f>ROUND((SUM(BH122:BH150)),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44</v>
      </c>
      <c r="F39" s="105">
        <f>ROUND((SUM(BI122:BI150)),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64" t="str">
        <f>E7</f>
        <v>ZŠ ČSA, Bohumín - Oprava sociálního zázemí hlavní budovy</v>
      </c>
      <c r="F85" s="265"/>
      <c r="G85" s="265"/>
      <c r="H85" s="26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96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64" t="s">
        <v>97</v>
      </c>
      <c r="F87" s="263"/>
      <c r="G87" s="263"/>
      <c r="H87" s="26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41" t="str">
        <f>E11</f>
        <v>003 - Ostatní a vedlejší náklady</v>
      </c>
      <c r="F89" s="263"/>
      <c r="G89" s="263"/>
      <c r="H89" s="263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18. 11. 2020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 x14ac:dyDescent="0.2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 x14ac:dyDescent="0.2">
      <c r="B99" s="118"/>
      <c r="D99" s="119" t="s">
        <v>887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 x14ac:dyDescent="0.2">
      <c r="B100" s="122"/>
      <c r="D100" s="123" t="s">
        <v>888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 x14ac:dyDescent="0.2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 x14ac:dyDescent="0.2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 x14ac:dyDescent="0.2">
      <c r="A107" s="33"/>
      <c r="B107" s="34"/>
      <c r="C107" s="22" t="s">
        <v>122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 x14ac:dyDescent="0.2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 x14ac:dyDescent="0.2">
      <c r="A110" s="33"/>
      <c r="B110" s="34"/>
      <c r="C110" s="33"/>
      <c r="D110" s="33"/>
      <c r="E110" s="264" t="str">
        <f>E7</f>
        <v>ZŠ ČSA, Bohumín - Oprava sociálního zázemí hlavní budovy</v>
      </c>
      <c r="F110" s="265"/>
      <c r="G110" s="265"/>
      <c r="H110" s="265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 x14ac:dyDescent="0.2">
      <c r="B111" s="21"/>
      <c r="C111" s="28" t="s">
        <v>96</v>
      </c>
      <c r="L111" s="21"/>
    </row>
    <row r="112" spans="1:47" s="2" customFormat="1" ht="16.5" customHeight="1" x14ac:dyDescent="0.2">
      <c r="A112" s="33"/>
      <c r="B112" s="34"/>
      <c r="C112" s="33"/>
      <c r="D112" s="33"/>
      <c r="E112" s="264" t="s">
        <v>97</v>
      </c>
      <c r="F112" s="263"/>
      <c r="G112" s="263"/>
      <c r="H112" s="26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98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41" t="str">
        <f>E11</f>
        <v>003 - Ostatní a vedlejší náklady</v>
      </c>
      <c r="F114" s="263"/>
      <c r="G114" s="263"/>
      <c r="H114" s="26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3"/>
      <c r="E116" s="33"/>
      <c r="F116" s="26" t="str">
        <f>F14</f>
        <v xml:space="preserve"> </v>
      </c>
      <c r="G116" s="33"/>
      <c r="H116" s="33"/>
      <c r="I116" s="28" t="s">
        <v>22</v>
      </c>
      <c r="J116" s="56" t="str">
        <f>IF(J14="","",J14)</f>
        <v>18. 11. 2020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 x14ac:dyDescent="0.2">
      <c r="A118" s="33"/>
      <c r="B118" s="34"/>
      <c r="C118" s="28" t="s">
        <v>24</v>
      </c>
      <c r="D118" s="33"/>
      <c r="E118" s="33"/>
      <c r="F118" s="26" t="str">
        <f>E17</f>
        <v>Město Bohumín</v>
      </c>
      <c r="G118" s="33"/>
      <c r="H118" s="33"/>
      <c r="I118" s="28" t="s">
        <v>30</v>
      </c>
      <c r="J118" s="31" t="str">
        <f>E23</f>
        <v>RP projekt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28" t="s">
        <v>33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6"/>
      <c r="B121" s="127"/>
      <c r="C121" s="128" t="s">
        <v>123</v>
      </c>
      <c r="D121" s="129" t="s">
        <v>60</v>
      </c>
      <c r="E121" s="129" t="s">
        <v>56</v>
      </c>
      <c r="F121" s="129" t="s">
        <v>57</v>
      </c>
      <c r="G121" s="129" t="s">
        <v>124</v>
      </c>
      <c r="H121" s="129" t="s">
        <v>125</v>
      </c>
      <c r="I121" s="129" t="s">
        <v>126</v>
      </c>
      <c r="J121" s="129" t="s">
        <v>102</v>
      </c>
      <c r="K121" s="130" t="s">
        <v>127</v>
      </c>
      <c r="L121" s="131"/>
      <c r="M121" s="63" t="s">
        <v>1</v>
      </c>
      <c r="N121" s="64" t="s">
        <v>39</v>
      </c>
      <c r="O121" s="64" t="s">
        <v>128</v>
      </c>
      <c r="P121" s="64" t="s">
        <v>129</v>
      </c>
      <c r="Q121" s="64" t="s">
        <v>130</v>
      </c>
      <c r="R121" s="64" t="s">
        <v>131</v>
      </c>
      <c r="S121" s="64" t="s">
        <v>132</v>
      </c>
      <c r="T121" s="65" t="s">
        <v>133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 x14ac:dyDescent="0.25">
      <c r="A122" s="33"/>
      <c r="B122" s="34"/>
      <c r="C122" s="70" t="s">
        <v>134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104</v>
      </c>
      <c r="BK122" s="135">
        <f>BK123</f>
        <v>0</v>
      </c>
    </row>
    <row r="123" spans="1:65" s="12" customFormat="1" ht="25.9" customHeight="1" x14ac:dyDescent="0.2">
      <c r="B123" s="136"/>
      <c r="D123" s="137" t="s">
        <v>74</v>
      </c>
      <c r="E123" s="138" t="s">
        <v>889</v>
      </c>
      <c r="F123" s="138" t="s">
        <v>872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145</v>
      </c>
      <c r="AT123" s="145" t="s">
        <v>74</v>
      </c>
      <c r="AU123" s="145" t="s">
        <v>75</v>
      </c>
      <c r="AY123" s="137" t="s">
        <v>137</v>
      </c>
      <c r="BK123" s="146">
        <f>BK124</f>
        <v>0</v>
      </c>
    </row>
    <row r="124" spans="1:65" s="12" customFormat="1" ht="22.9" customHeight="1" x14ac:dyDescent="0.2">
      <c r="B124" s="136"/>
      <c r="D124" s="137" t="s">
        <v>74</v>
      </c>
      <c r="E124" s="147" t="s">
        <v>890</v>
      </c>
      <c r="F124" s="147" t="s">
        <v>93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SUM(P125:P150)</f>
        <v>0</v>
      </c>
      <c r="Q124" s="142"/>
      <c r="R124" s="143">
        <f>SUM(R125:R150)</f>
        <v>0</v>
      </c>
      <c r="S124" s="142"/>
      <c r="T124" s="144">
        <f>SUM(T125:T150)</f>
        <v>0</v>
      </c>
      <c r="AR124" s="137" t="s">
        <v>145</v>
      </c>
      <c r="AT124" s="145" t="s">
        <v>74</v>
      </c>
      <c r="AU124" s="145" t="s">
        <v>81</v>
      </c>
      <c r="AY124" s="137" t="s">
        <v>137</v>
      </c>
      <c r="BK124" s="146">
        <f>SUM(BK125:BK150)</f>
        <v>0</v>
      </c>
    </row>
    <row r="125" spans="1:65" s="2" customFormat="1" ht="37.9" customHeight="1" x14ac:dyDescent="0.2">
      <c r="A125" s="33"/>
      <c r="B125" s="149"/>
      <c r="C125" s="150" t="s">
        <v>81</v>
      </c>
      <c r="D125" s="150" t="s">
        <v>140</v>
      </c>
      <c r="E125" s="151" t="s">
        <v>891</v>
      </c>
      <c r="F125" s="152" t="s">
        <v>892</v>
      </c>
      <c r="G125" s="153" t="s">
        <v>237</v>
      </c>
      <c r="H125" s="154">
        <v>1</v>
      </c>
      <c r="I125" s="155"/>
      <c r="J125" s="156">
        <f>ROUND(I125*H125,2)</f>
        <v>0</v>
      </c>
      <c r="K125" s="152" t="s">
        <v>1</v>
      </c>
      <c r="L125" s="34"/>
      <c r="M125" s="157" t="s">
        <v>1</v>
      </c>
      <c r="N125" s="158" t="s">
        <v>40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610</v>
      </c>
      <c r="AT125" s="161" t="s">
        <v>140</v>
      </c>
      <c r="AU125" s="161" t="s">
        <v>83</v>
      </c>
      <c r="AY125" s="18" t="s">
        <v>137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81</v>
      </c>
      <c r="BK125" s="162">
        <f>ROUND(I125*H125,2)</f>
        <v>0</v>
      </c>
      <c r="BL125" s="18" t="s">
        <v>610</v>
      </c>
      <c r="BM125" s="161" t="s">
        <v>893</v>
      </c>
    </row>
    <row r="126" spans="1:65" s="2" customFormat="1" ht="29.25" x14ac:dyDescent="0.2">
      <c r="A126" s="33"/>
      <c r="B126" s="34"/>
      <c r="C126" s="33"/>
      <c r="D126" s="163" t="s">
        <v>147</v>
      </c>
      <c r="E126" s="33"/>
      <c r="F126" s="164" t="s">
        <v>894</v>
      </c>
      <c r="G126" s="33"/>
      <c r="H126" s="33"/>
      <c r="I126" s="165"/>
      <c r="J126" s="33"/>
      <c r="K126" s="33"/>
      <c r="L126" s="34"/>
      <c r="M126" s="166"/>
      <c r="N126" s="167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147</v>
      </c>
      <c r="AU126" s="18" t="s">
        <v>83</v>
      </c>
    </row>
    <row r="127" spans="1:65" s="2" customFormat="1" ht="24.2" customHeight="1" x14ac:dyDescent="0.2">
      <c r="A127" s="33"/>
      <c r="B127" s="149"/>
      <c r="C127" s="150" t="s">
        <v>83</v>
      </c>
      <c r="D127" s="150" t="s">
        <v>140</v>
      </c>
      <c r="E127" s="151" t="s">
        <v>895</v>
      </c>
      <c r="F127" s="152" t="s">
        <v>896</v>
      </c>
      <c r="G127" s="153" t="s">
        <v>237</v>
      </c>
      <c r="H127" s="154">
        <v>1</v>
      </c>
      <c r="I127" s="155"/>
      <c r="J127" s="156">
        <f>ROUND(I127*H127,2)</f>
        <v>0</v>
      </c>
      <c r="K127" s="152" t="s">
        <v>1</v>
      </c>
      <c r="L127" s="34"/>
      <c r="M127" s="157" t="s">
        <v>1</v>
      </c>
      <c r="N127" s="158" t="s">
        <v>40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610</v>
      </c>
      <c r="AT127" s="161" t="s">
        <v>140</v>
      </c>
      <c r="AU127" s="161" t="s">
        <v>83</v>
      </c>
      <c r="AY127" s="18" t="s">
        <v>137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81</v>
      </c>
      <c r="BK127" s="162">
        <f>ROUND(I127*H127,2)</f>
        <v>0</v>
      </c>
      <c r="BL127" s="18" t="s">
        <v>610</v>
      </c>
      <c r="BM127" s="161" t="s">
        <v>897</v>
      </c>
    </row>
    <row r="128" spans="1:65" s="2" customFormat="1" ht="19.5" x14ac:dyDescent="0.2">
      <c r="A128" s="33"/>
      <c r="B128" s="34"/>
      <c r="C128" s="33"/>
      <c r="D128" s="163" t="s">
        <v>147</v>
      </c>
      <c r="E128" s="33"/>
      <c r="F128" s="164" t="s">
        <v>896</v>
      </c>
      <c r="G128" s="33"/>
      <c r="H128" s="33"/>
      <c r="I128" s="165"/>
      <c r="J128" s="33"/>
      <c r="K128" s="33"/>
      <c r="L128" s="34"/>
      <c r="M128" s="166"/>
      <c r="N128" s="167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147</v>
      </c>
      <c r="AU128" s="18" t="s">
        <v>83</v>
      </c>
    </row>
    <row r="129" spans="1:65" s="2" customFormat="1" ht="14.45" customHeight="1" x14ac:dyDescent="0.2">
      <c r="A129" s="33"/>
      <c r="B129" s="149"/>
      <c r="C129" s="150" t="s">
        <v>138</v>
      </c>
      <c r="D129" s="150" t="s">
        <v>140</v>
      </c>
      <c r="E129" s="151" t="s">
        <v>898</v>
      </c>
      <c r="F129" s="152" t="s">
        <v>899</v>
      </c>
      <c r="G129" s="153" t="s">
        <v>609</v>
      </c>
      <c r="H129" s="154">
        <v>16</v>
      </c>
      <c r="I129" s="155"/>
      <c r="J129" s="156">
        <f>ROUND(I129*H129,2)</f>
        <v>0</v>
      </c>
      <c r="K129" s="152" t="s">
        <v>1</v>
      </c>
      <c r="L129" s="34"/>
      <c r="M129" s="157" t="s">
        <v>1</v>
      </c>
      <c r="N129" s="158" t="s">
        <v>40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610</v>
      </c>
      <c r="AT129" s="161" t="s">
        <v>140</v>
      </c>
      <c r="AU129" s="161" t="s">
        <v>83</v>
      </c>
      <c r="AY129" s="18" t="s">
        <v>137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81</v>
      </c>
      <c r="BK129" s="162">
        <f>ROUND(I129*H129,2)</f>
        <v>0</v>
      </c>
      <c r="BL129" s="18" t="s">
        <v>610</v>
      </c>
      <c r="BM129" s="161" t="s">
        <v>900</v>
      </c>
    </row>
    <row r="130" spans="1:65" s="2" customFormat="1" x14ac:dyDescent="0.2">
      <c r="A130" s="33"/>
      <c r="B130" s="34"/>
      <c r="C130" s="33"/>
      <c r="D130" s="163" t="s">
        <v>147</v>
      </c>
      <c r="E130" s="33"/>
      <c r="F130" s="164" t="s">
        <v>899</v>
      </c>
      <c r="G130" s="33"/>
      <c r="H130" s="33"/>
      <c r="I130" s="165"/>
      <c r="J130" s="33"/>
      <c r="K130" s="33"/>
      <c r="L130" s="34"/>
      <c r="M130" s="166"/>
      <c r="N130" s="167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147</v>
      </c>
      <c r="AU130" s="18" t="s">
        <v>83</v>
      </c>
    </row>
    <row r="131" spans="1:65" s="2" customFormat="1" ht="14.45" customHeight="1" x14ac:dyDescent="0.2">
      <c r="A131" s="33"/>
      <c r="B131" s="149"/>
      <c r="C131" s="150" t="s">
        <v>145</v>
      </c>
      <c r="D131" s="150" t="s">
        <v>140</v>
      </c>
      <c r="E131" s="151" t="s">
        <v>901</v>
      </c>
      <c r="F131" s="152" t="s">
        <v>902</v>
      </c>
      <c r="G131" s="153" t="s">
        <v>237</v>
      </c>
      <c r="H131" s="154">
        <v>1</v>
      </c>
      <c r="I131" s="155"/>
      <c r="J131" s="156">
        <f>ROUND(I131*H131,2)</f>
        <v>0</v>
      </c>
      <c r="K131" s="152" t="s">
        <v>1</v>
      </c>
      <c r="L131" s="34"/>
      <c r="M131" s="157" t="s">
        <v>1</v>
      </c>
      <c r="N131" s="158" t="s">
        <v>40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610</v>
      </c>
      <c r="AT131" s="161" t="s">
        <v>140</v>
      </c>
      <c r="AU131" s="161" t="s">
        <v>83</v>
      </c>
      <c r="AY131" s="18" t="s">
        <v>137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81</v>
      </c>
      <c r="BK131" s="162">
        <f>ROUND(I131*H131,2)</f>
        <v>0</v>
      </c>
      <c r="BL131" s="18" t="s">
        <v>610</v>
      </c>
      <c r="BM131" s="161" t="s">
        <v>903</v>
      </c>
    </row>
    <row r="132" spans="1:65" s="2" customFormat="1" ht="19.5" x14ac:dyDescent="0.2">
      <c r="A132" s="33"/>
      <c r="B132" s="34"/>
      <c r="C132" s="33"/>
      <c r="D132" s="163" t="s">
        <v>147</v>
      </c>
      <c r="E132" s="33"/>
      <c r="F132" s="164" t="s">
        <v>904</v>
      </c>
      <c r="G132" s="33"/>
      <c r="H132" s="33"/>
      <c r="I132" s="165"/>
      <c r="J132" s="33"/>
      <c r="K132" s="33"/>
      <c r="L132" s="34"/>
      <c r="M132" s="166"/>
      <c r="N132" s="167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147</v>
      </c>
      <c r="AU132" s="18" t="s">
        <v>83</v>
      </c>
    </row>
    <row r="133" spans="1:65" s="2" customFormat="1" ht="24.2" customHeight="1" x14ac:dyDescent="0.2">
      <c r="A133" s="33"/>
      <c r="B133" s="149"/>
      <c r="C133" s="150" t="s">
        <v>179</v>
      </c>
      <c r="D133" s="150" t="s">
        <v>140</v>
      </c>
      <c r="E133" s="151" t="s">
        <v>905</v>
      </c>
      <c r="F133" s="152" t="s">
        <v>906</v>
      </c>
      <c r="G133" s="153" t="s">
        <v>237</v>
      </c>
      <c r="H133" s="154">
        <v>1</v>
      </c>
      <c r="I133" s="155"/>
      <c r="J133" s="156">
        <f>ROUND(I133*H133,2)</f>
        <v>0</v>
      </c>
      <c r="K133" s="152" t="s">
        <v>1</v>
      </c>
      <c r="L133" s="34"/>
      <c r="M133" s="157" t="s">
        <v>1</v>
      </c>
      <c r="N133" s="158" t="s">
        <v>40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610</v>
      </c>
      <c r="AT133" s="161" t="s">
        <v>140</v>
      </c>
      <c r="AU133" s="161" t="s">
        <v>83</v>
      </c>
      <c r="AY133" s="18" t="s">
        <v>137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81</v>
      </c>
      <c r="BK133" s="162">
        <f>ROUND(I133*H133,2)</f>
        <v>0</v>
      </c>
      <c r="BL133" s="18" t="s">
        <v>610</v>
      </c>
      <c r="BM133" s="161" t="s">
        <v>907</v>
      </c>
    </row>
    <row r="134" spans="1:65" s="2" customFormat="1" ht="19.5" x14ac:dyDescent="0.2">
      <c r="A134" s="33"/>
      <c r="B134" s="34"/>
      <c r="C134" s="33"/>
      <c r="D134" s="163" t="s">
        <v>147</v>
      </c>
      <c r="E134" s="33"/>
      <c r="F134" s="164" t="s">
        <v>906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147</v>
      </c>
      <c r="AU134" s="18" t="s">
        <v>83</v>
      </c>
    </row>
    <row r="135" spans="1:65" s="2" customFormat="1" ht="49.15" customHeight="1" x14ac:dyDescent="0.2">
      <c r="A135" s="33"/>
      <c r="B135" s="149"/>
      <c r="C135" s="150" t="s">
        <v>152</v>
      </c>
      <c r="D135" s="150" t="s">
        <v>140</v>
      </c>
      <c r="E135" s="151" t="s">
        <v>908</v>
      </c>
      <c r="F135" s="152" t="s">
        <v>909</v>
      </c>
      <c r="G135" s="153" t="s">
        <v>237</v>
      </c>
      <c r="H135" s="154">
        <v>1</v>
      </c>
      <c r="I135" s="155"/>
      <c r="J135" s="156">
        <f>ROUND(I135*H135,2)</f>
        <v>0</v>
      </c>
      <c r="K135" s="152" t="s">
        <v>1</v>
      </c>
      <c r="L135" s="34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610</v>
      </c>
      <c r="AT135" s="161" t="s">
        <v>140</v>
      </c>
      <c r="AU135" s="161" t="s">
        <v>83</v>
      </c>
      <c r="AY135" s="18" t="s">
        <v>137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81</v>
      </c>
      <c r="BK135" s="162">
        <f>ROUND(I135*H135,2)</f>
        <v>0</v>
      </c>
      <c r="BL135" s="18" t="s">
        <v>610</v>
      </c>
      <c r="BM135" s="161" t="s">
        <v>910</v>
      </c>
    </row>
    <row r="136" spans="1:65" s="2" customFormat="1" ht="29.25" x14ac:dyDescent="0.2">
      <c r="A136" s="33"/>
      <c r="B136" s="34"/>
      <c r="C136" s="33"/>
      <c r="D136" s="163" t="s">
        <v>147</v>
      </c>
      <c r="E136" s="33"/>
      <c r="F136" s="164" t="s">
        <v>909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147</v>
      </c>
      <c r="AU136" s="18" t="s">
        <v>83</v>
      </c>
    </row>
    <row r="137" spans="1:65" s="2" customFormat="1" ht="24.2" customHeight="1" x14ac:dyDescent="0.2">
      <c r="A137" s="33"/>
      <c r="B137" s="149"/>
      <c r="C137" s="150" t="s">
        <v>193</v>
      </c>
      <c r="D137" s="150" t="s">
        <v>140</v>
      </c>
      <c r="E137" s="151" t="s">
        <v>911</v>
      </c>
      <c r="F137" s="152" t="s">
        <v>912</v>
      </c>
      <c r="G137" s="153" t="s">
        <v>237</v>
      </c>
      <c r="H137" s="154">
        <v>1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610</v>
      </c>
      <c r="AT137" s="161" t="s">
        <v>140</v>
      </c>
      <c r="AU137" s="161" t="s">
        <v>83</v>
      </c>
      <c r="AY137" s="18" t="s">
        <v>137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81</v>
      </c>
      <c r="BK137" s="162">
        <f>ROUND(I137*H137,2)</f>
        <v>0</v>
      </c>
      <c r="BL137" s="18" t="s">
        <v>610</v>
      </c>
      <c r="BM137" s="161" t="s">
        <v>913</v>
      </c>
    </row>
    <row r="138" spans="1:65" s="2" customFormat="1" ht="29.25" x14ac:dyDescent="0.2">
      <c r="A138" s="33"/>
      <c r="B138" s="34"/>
      <c r="C138" s="33"/>
      <c r="D138" s="163" t="s">
        <v>147</v>
      </c>
      <c r="E138" s="33"/>
      <c r="F138" s="164" t="s">
        <v>914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147</v>
      </c>
      <c r="AU138" s="18" t="s">
        <v>83</v>
      </c>
    </row>
    <row r="139" spans="1:65" s="2" customFormat="1" ht="62.65" customHeight="1" x14ac:dyDescent="0.2">
      <c r="A139" s="33"/>
      <c r="B139" s="149"/>
      <c r="C139" s="150" t="s">
        <v>200</v>
      </c>
      <c r="D139" s="150" t="s">
        <v>140</v>
      </c>
      <c r="E139" s="151" t="s">
        <v>915</v>
      </c>
      <c r="F139" s="152" t="s">
        <v>916</v>
      </c>
      <c r="G139" s="153" t="s">
        <v>237</v>
      </c>
      <c r="H139" s="154">
        <v>1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40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610</v>
      </c>
      <c r="AT139" s="161" t="s">
        <v>140</v>
      </c>
      <c r="AU139" s="161" t="s">
        <v>83</v>
      </c>
      <c r="AY139" s="18" t="s">
        <v>137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81</v>
      </c>
      <c r="BK139" s="162">
        <f>ROUND(I139*H139,2)</f>
        <v>0</v>
      </c>
      <c r="BL139" s="18" t="s">
        <v>610</v>
      </c>
      <c r="BM139" s="161" t="s">
        <v>917</v>
      </c>
    </row>
    <row r="140" spans="1:65" s="2" customFormat="1" ht="48.75" x14ac:dyDescent="0.2">
      <c r="A140" s="33"/>
      <c r="B140" s="34"/>
      <c r="C140" s="33"/>
      <c r="D140" s="163" t="s">
        <v>147</v>
      </c>
      <c r="E140" s="33"/>
      <c r="F140" s="164" t="s">
        <v>918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147</v>
      </c>
      <c r="AU140" s="18" t="s">
        <v>83</v>
      </c>
    </row>
    <row r="141" spans="1:65" s="2" customFormat="1" ht="49.15" customHeight="1" x14ac:dyDescent="0.2">
      <c r="A141" s="33"/>
      <c r="B141" s="149"/>
      <c r="C141" s="150" t="s">
        <v>208</v>
      </c>
      <c r="D141" s="150" t="s">
        <v>140</v>
      </c>
      <c r="E141" s="151" t="s">
        <v>919</v>
      </c>
      <c r="F141" s="152" t="s">
        <v>920</v>
      </c>
      <c r="G141" s="153" t="s">
        <v>237</v>
      </c>
      <c r="H141" s="154">
        <v>1</v>
      </c>
      <c r="I141" s="155"/>
      <c r="J141" s="156">
        <f>ROUND(I141*H141,2)</f>
        <v>0</v>
      </c>
      <c r="K141" s="152" t="s">
        <v>1</v>
      </c>
      <c r="L141" s="34"/>
      <c r="M141" s="157" t="s">
        <v>1</v>
      </c>
      <c r="N141" s="158" t="s">
        <v>40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610</v>
      </c>
      <c r="AT141" s="161" t="s">
        <v>140</v>
      </c>
      <c r="AU141" s="161" t="s">
        <v>83</v>
      </c>
      <c r="AY141" s="18" t="s">
        <v>137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81</v>
      </c>
      <c r="BK141" s="162">
        <f>ROUND(I141*H141,2)</f>
        <v>0</v>
      </c>
      <c r="BL141" s="18" t="s">
        <v>610</v>
      </c>
      <c r="BM141" s="161" t="s">
        <v>921</v>
      </c>
    </row>
    <row r="142" spans="1:65" s="2" customFormat="1" ht="39" x14ac:dyDescent="0.2">
      <c r="A142" s="33"/>
      <c r="B142" s="34"/>
      <c r="C142" s="33"/>
      <c r="D142" s="163" t="s">
        <v>147</v>
      </c>
      <c r="E142" s="33"/>
      <c r="F142" s="164" t="s">
        <v>922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147</v>
      </c>
      <c r="AU142" s="18" t="s">
        <v>83</v>
      </c>
    </row>
    <row r="143" spans="1:65" s="2" customFormat="1" ht="76.349999999999994" customHeight="1" x14ac:dyDescent="0.2">
      <c r="A143" s="33"/>
      <c r="B143" s="149"/>
      <c r="C143" s="150" t="s">
        <v>215</v>
      </c>
      <c r="D143" s="150" t="s">
        <v>140</v>
      </c>
      <c r="E143" s="151" t="s">
        <v>923</v>
      </c>
      <c r="F143" s="152" t="s">
        <v>924</v>
      </c>
      <c r="G143" s="153" t="s">
        <v>237</v>
      </c>
      <c r="H143" s="154">
        <v>1</v>
      </c>
      <c r="I143" s="155"/>
      <c r="J143" s="156">
        <f>ROUND(I143*H143,2)</f>
        <v>0</v>
      </c>
      <c r="K143" s="152" t="s">
        <v>1</v>
      </c>
      <c r="L143" s="34"/>
      <c r="M143" s="157" t="s">
        <v>1</v>
      </c>
      <c r="N143" s="158" t="s">
        <v>40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610</v>
      </c>
      <c r="AT143" s="161" t="s">
        <v>140</v>
      </c>
      <c r="AU143" s="161" t="s">
        <v>83</v>
      </c>
      <c r="AY143" s="18" t="s">
        <v>137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81</v>
      </c>
      <c r="BK143" s="162">
        <f>ROUND(I143*H143,2)</f>
        <v>0</v>
      </c>
      <c r="BL143" s="18" t="s">
        <v>610</v>
      </c>
      <c r="BM143" s="161" t="s">
        <v>925</v>
      </c>
    </row>
    <row r="144" spans="1:65" s="2" customFormat="1" ht="58.5" x14ac:dyDescent="0.2">
      <c r="A144" s="33"/>
      <c r="B144" s="34"/>
      <c r="C144" s="33"/>
      <c r="D144" s="163" t="s">
        <v>147</v>
      </c>
      <c r="E144" s="33"/>
      <c r="F144" s="164" t="s">
        <v>926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147</v>
      </c>
      <c r="AU144" s="18" t="s">
        <v>83</v>
      </c>
    </row>
    <row r="145" spans="1:65" s="2" customFormat="1" ht="37.9" customHeight="1" x14ac:dyDescent="0.2">
      <c r="A145" s="33"/>
      <c r="B145" s="149"/>
      <c r="C145" s="150" t="s">
        <v>221</v>
      </c>
      <c r="D145" s="150" t="s">
        <v>140</v>
      </c>
      <c r="E145" s="151" t="s">
        <v>927</v>
      </c>
      <c r="F145" s="152" t="s">
        <v>928</v>
      </c>
      <c r="G145" s="153" t="s">
        <v>237</v>
      </c>
      <c r="H145" s="154">
        <v>1</v>
      </c>
      <c r="I145" s="155"/>
      <c r="J145" s="156">
        <f>ROUND(I145*H145,2)</f>
        <v>0</v>
      </c>
      <c r="K145" s="152" t="s">
        <v>1</v>
      </c>
      <c r="L145" s="34"/>
      <c r="M145" s="157" t="s">
        <v>1</v>
      </c>
      <c r="N145" s="158" t="s">
        <v>40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610</v>
      </c>
      <c r="AT145" s="161" t="s">
        <v>140</v>
      </c>
      <c r="AU145" s="161" t="s">
        <v>83</v>
      </c>
      <c r="AY145" s="18" t="s">
        <v>137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81</v>
      </c>
      <c r="BK145" s="162">
        <f>ROUND(I145*H145,2)</f>
        <v>0</v>
      </c>
      <c r="BL145" s="18" t="s">
        <v>610</v>
      </c>
      <c r="BM145" s="161" t="s">
        <v>929</v>
      </c>
    </row>
    <row r="146" spans="1:65" s="2" customFormat="1" ht="39" x14ac:dyDescent="0.2">
      <c r="A146" s="33"/>
      <c r="B146" s="34"/>
      <c r="C146" s="33"/>
      <c r="D146" s="163" t="s">
        <v>147</v>
      </c>
      <c r="E146" s="33"/>
      <c r="F146" s="164" t="s">
        <v>930</v>
      </c>
      <c r="G146" s="33"/>
      <c r="H146" s="33"/>
      <c r="I146" s="165"/>
      <c r="J146" s="33"/>
      <c r="K146" s="33"/>
      <c r="L146" s="34"/>
      <c r="M146" s="166"/>
      <c r="N146" s="167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147</v>
      </c>
      <c r="AU146" s="18" t="s">
        <v>83</v>
      </c>
    </row>
    <row r="147" spans="1:65" s="2" customFormat="1" ht="14.45" customHeight="1" x14ac:dyDescent="0.2">
      <c r="A147" s="33"/>
      <c r="B147" s="149"/>
      <c r="C147" s="150" t="s">
        <v>234</v>
      </c>
      <c r="D147" s="150" t="s">
        <v>140</v>
      </c>
      <c r="E147" s="151" t="s">
        <v>931</v>
      </c>
      <c r="F147" s="152" t="s">
        <v>932</v>
      </c>
      <c r="G147" s="153" t="s">
        <v>237</v>
      </c>
      <c r="H147" s="154">
        <v>1</v>
      </c>
      <c r="I147" s="155"/>
      <c r="J147" s="156">
        <f>ROUND(I147*H147,2)</f>
        <v>0</v>
      </c>
      <c r="K147" s="152" t="s">
        <v>1</v>
      </c>
      <c r="L147" s="34"/>
      <c r="M147" s="157" t="s">
        <v>1</v>
      </c>
      <c r="N147" s="158" t="s">
        <v>40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610</v>
      </c>
      <c r="AT147" s="161" t="s">
        <v>140</v>
      </c>
      <c r="AU147" s="161" t="s">
        <v>83</v>
      </c>
      <c r="AY147" s="18" t="s">
        <v>137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81</v>
      </c>
      <c r="BK147" s="162">
        <f>ROUND(I147*H147,2)</f>
        <v>0</v>
      </c>
      <c r="BL147" s="18" t="s">
        <v>610</v>
      </c>
      <c r="BM147" s="161" t="s">
        <v>933</v>
      </c>
    </row>
    <row r="148" spans="1:65" s="2" customFormat="1" x14ac:dyDescent="0.2">
      <c r="A148" s="33"/>
      <c r="B148" s="34"/>
      <c r="C148" s="33"/>
      <c r="D148" s="163" t="s">
        <v>147</v>
      </c>
      <c r="E148" s="33"/>
      <c r="F148" s="164" t="s">
        <v>932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147</v>
      </c>
      <c r="AU148" s="18" t="s">
        <v>83</v>
      </c>
    </row>
    <row r="149" spans="1:65" s="2" customFormat="1" ht="14.45" customHeight="1" x14ac:dyDescent="0.2">
      <c r="A149" s="33"/>
      <c r="B149" s="149"/>
      <c r="C149" s="150" t="s">
        <v>239</v>
      </c>
      <c r="D149" s="150" t="s">
        <v>140</v>
      </c>
      <c r="E149" s="151" t="s">
        <v>934</v>
      </c>
      <c r="F149" s="152" t="s">
        <v>935</v>
      </c>
      <c r="G149" s="153" t="s">
        <v>237</v>
      </c>
      <c r="H149" s="154">
        <v>1</v>
      </c>
      <c r="I149" s="155"/>
      <c r="J149" s="156">
        <f>ROUND(I149*H149,2)</f>
        <v>0</v>
      </c>
      <c r="K149" s="152" t="s">
        <v>1</v>
      </c>
      <c r="L149" s="34"/>
      <c r="M149" s="157" t="s">
        <v>1</v>
      </c>
      <c r="N149" s="158" t="s">
        <v>40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610</v>
      </c>
      <c r="AT149" s="161" t="s">
        <v>140</v>
      </c>
      <c r="AU149" s="161" t="s">
        <v>83</v>
      </c>
      <c r="AY149" s="18" t="s">
        <v>137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81</v>
      </c>
      <c r="BK149" s="162">
        <f>ROUND(I149*H149,2)</f>
        <v>0</v>
      </c>
      <c r="BL149" s="18" t="s">
        <v>610</v>
      </c>
      <c r="BM149" s="161" t="s">
        <v>936</v>
      </c>
    </row>
    <row r="150" spans="1:65" s="2" customFormat="1" x14ac:dyDescent="0.2">
      <c r="A150" s="33"/>
      <c r="B150" s="34"/>
      <c r="C150" s="33"/>
      <c r="D150" s="163" t="s">
        <v>147</v>
      </c>
      <c r="E150" s="33"/>
      <c r="F150" s="164" t="s">
        <v>935</v>
      </c>
      <c r="G150" s="33"/>
      <c r="H150" s="33"/>
      <c r="I150" s="165"/>
      <c r="J150" s="33"/>
      <c r="K150" s="33"/>
      <c r="L150" s="34"/>
      <c r="M150" s="214"/>
      <c r="N150" s="215"/>
      <c r="O150" s="216"/>
      <c r="P150" s="216"/>
      <c r="Q150" s="216"/>
      <c r="R150" s="216"/>
      <c r="S150" s="216"/>
      <c r="T150" s="217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147</v>
      </c>
      <c r="AU150" s="18" t="s">
        <v>83</v>
      </c>
    </row>
    <row r="151" spans="1:65" s="2" customFormat="1" ht="6.95" customHeight="1" x14ac:dyDescent="0.2">
      <c r="A151" s="33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Stavební část</vt:lpstr>
      <vt:lpstr>002 - Zdravotechnika</vt:lpstr>
      <vt:lpstr>003 - Ostatní a vedlejší ...</vt:lpstr>
      <vt:lpstr>'001 - Stavební část'!Názvy_tisku</vt:lpstr>
      <vt:lpstr>'002 - Zdravotechnika'!Názvy_tisku</vt:lpstr>
      <vt:lpstr>'003 - Ostatní a vedlejší ...'!Názvy_tisku</vt:lpstr>
      <vt:lpstr>'Rekapitulace stavby'!Názvy_tisku</vt:lpstr>
      <vt:lpstr>'001 - Stavební část'!Oblast_tisku</vt:lpstr>
      <vt:lpstr>'002 - Zdravotechnika'!Oblast_tisku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2020-11-20T12:05:30Z</dcterms:created>
  <dcterms:modified xsi:type="dcterms:W3CDTF">2021-12-29T07:00:42Z</dcterms:modified>
</cp:coreProperties>
</file>